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60" yWindow="-30" windowWidth="14430" windowHeight="11730" tabRatio="598"/>
  </bookViews>
  <sheets>
    <sheet name="表紙" sheetId="10" r:id="rId1"/>
  </sheets>
  <definedNames>
    <definedName name="_xlnm._FilterDatabase" localSheetId="0" hidden="1">表紙!#REF!</definedName>
    <definedName name="_xlnm.Print_Area" localSheetId="0">表紙!$A$1:$K$66</definedName>
    <definedName name="フライトコンベア洗浄機">表紙!$O$12:$O$13</definedName>
    <definedName name="フラットコンベア洗浄機">表紙!$P$12:$P$14</definedName>
    <definedName name="ラックコンベア洗浄機">表紙!$N$8:$N$9</definedName>
    <definedName name="ラックコンベア洗浄機_フライトコンベア洗浄機_フラットコンベア洗浄機_選択してください">表紙!$M$11:$M$13</definedName>
    <definedName name="品目">表紙!$M$11:$P$14</definedName>
  </definedNames>
  <calcPr calcId="145621"/>
</workbook>
</file>

<file path=xl/calcChain.xml><?xml version="1.0" encoding="utf-8"?>
<calcChain xmlns="http://schemas.openxmlformats.org/spreadsheetml/2006/main">
  <c r="H30" i="10" l="1"/>
  <c r="H44" i="10" l="1"/>
  <c r="H23" i="10"/>
  <c r="H25" i="10"/>
  <c r="H43" i="10" l="1"/>
  <c r="O13" i="10" l="1"/>
  <c r="N13" i="10"/>
  <c r="H27" i="10" l="1"/>
  <c r="J29" i="10" s="1"/>
  <c r="H38" i="10" l="1"/>
  <c r="H33" i="10"/>
  <c r="N15" i="10" l="1"/>
  <c r="H55" i="10"/>
  <c r="H48" i="10" l="1"/>
  <c r="H42" i="10" l="1"/>
  <c r="H53" i="10"/>
  <c r="H52" i="10"/>
  <c r="H41" i="10"/>
  <c r="H40" i="10"/>
  <c r="H39" i="10"/>
  <c r="H37" i="10"/>
  <c r="H36" i="10"/>
  <c r="H34" i="10"/>
  <c r="K34" i="10"/>
  <c r="J34" i="10"/>
  <c r="J27" i="10"/>
  <c r="K31" i="10"/>
  <c r="K28" i="10"/>
  <c r="J25" i="10"/>
  <c r="J31" i="10" l="1"/>
  <c r="J30" i="10"/>
  <c r="J28" i="10"/>
  <c r="O18" i="10" l="1"/>
  <c r="O17" i="10"/>
  <c r="O16" i="10"/>
  <c r="O15" i="10"/>
  <c r="N18" i="10"/>
  <c r="N17" i="10"/>
  <c r="N16" i="10"/>
  <c r="C18" i="10" l="1"/>
  <c r="C15" i="10"/>
  <c r="H18" i="10" l="1"/>
  <c r="H16" i="10"/>
  <c r="C16" i="10"/>
  <c r="H15" i="10"/>
  <c r="K15" i="10" s="1"/>
  <c r="C17" i="10"/>
  <c r="G15" i="10"/>
  <c r="H17" i="10"/>
  <c r="K17" i="10" s="1"/>
  <c r="B12" i="10"/>
  <c r="M5" i="10"/>
  <c r="I12" i="10"/>
  <c r="F12" i="10"/>
  <c r="G17" i="10" l="1"/>
  <c r="I27" i="10" l="1"/>
  <c r="I30" i="10"/>
</calcChain>
</file>

<file path=xl/sharedStrings.xml><?xml version="1.0" encoding="utf-8"?>
<sst xmlns="http://schemas.openxmlformats.org/spreadsheetml/2006/main" count="160" uniqueCount="113">
  <si>
    <t>型　　式</t>
    <rPh sb="0" eb="1">
      <t>カタ</t>
    </rPh>
    <rPh sb="3" eb="4">
      <t>シキ</t>
    </rPh>
    <phoneticPr fontId="2"/>
  </si>
  <si>
    <t>製造者名</t>
    <rPh sb="0" eb="2">
      <t>セイゾウ</t>
    </rPh>
    <rPh sb="2" eb="3">
      <t>シャ</t>
    </rPh>
    <rPh sb="3" eb="4">
      <t>メイ</t>
    </rPh>
    <phoneticPr fontId="2"/>
  </si>
  <si>
    <t>試験場所</t>
    <rPh sb="0" eb="2">
      <t>シケン</t>
    </rPh>
    <rPh sb="2" eb="4">
      <t>バショ</t>
    </rPh>
    <phoneticPr fontId="2"/>
  </si>
  <si>
    <t>測定器</t>
    <rPh sb="0" eb="2">
      <t>ソクテイ</t>
    </rPh>
    <rPh sb="2" eb="3">
      <t>ウツワ</t>
    </rPh>
    <phoneticPr fontId="2"/>
  </si>
  <si>
    <t>（Ｄ）　　×</t>
    <phoneticPr fontId="2"/>
  </si>
  <si>
    <t>（Ｈ）　</t>
    <phoneticPr fontId="2"/>
  </si>
  <si>
    <t>電　　源</t>
    <rPh sb="0" eb="1">
      <t>デン</t>
    </rPh>
    <rPh sb="3" eb="4">
      <t>ミナモト</t>
    </rPh>
    <phoneticPr fontId="2"/>
  </si>
  <si>
    <t>機器の
主な仕様</t>
    <rPh sb="0" eb="2">
      <t>キキ</t>
    </rPh>
    <rPh sb="4" eb="5">
      <t>オモ</t>
    </rPh>
    <rPh sb="6" eb="8">
      <t>シヨウ</t>
    </rPh>
    <phoneticPr fontId="2"/>
  </si>
  <si>
    <t>担当部署</t>
    <rPh sb="0" eb="2">
      <t>タントウ</t>
    </rPh>
    <rPh sb="2" eb="4">
      <t>ブショ</t>
    </rPh>
    <phoneticPr fontId="2"/>
  </si>
  <si>
    <t>①立上り時</t>
    <rPh sb="1" eb="2">
      <t>タ</t>
    </rPh>
    <rPh sb="2" eb="3">
      <t>ア</t>
    </rPh>
    <rPh sb="4" eb="5">
      <t>ジ</t>
    </rPh>
    <phoneticPr fontId="2"/>
  </si>
  <si>
    <t>(kWh/日)</t>
    <rPh sb="5" eb="6">
      <t>ニチ</t>
    </rPh>
    <phoneticPr fontId="2"/>
  </si>
  <si>
    <t>(ℓ/回)</t>
    <rPh sb="3" eb="4">
      <t>カイ</t>
    </rPh>
    <phoneticPr fontId="2"/>
  </si>
  <si>
    <t>(kWh/h)</t>
    <phoneticPr fontId="2"/>
  </si>
  <si>
    <t>(ℓ/日)</t>
    <rPh sb="3" eb="4">
      <t>ヒ</t>
    </rPh>
    <phoneticPr fontId="2"/>
  </si>
  <si>
    <t>(ℓ/h)</t>
    <phoneticPr fontId="2"/>
  </si>
  <si>
    <t>品　　目</t>
    <rPh sb="0" eb="1">
      <t>シナ</t>
    </rPh>
    <rPh sb="3" eb="4">
      <t>メ</t>
    </rPh>
    <phoneticPr fontId="2"/>
  </si>
  <si>
    <t>名　　称</t>
    <rPh sb="0" eb="1">
      <t>ナ</t>
    </rPh>
    <rPh sb="3" eb="4">
      <t>ショウ</t>
    </rPh>
    <phoneticPr fontId="2"/>
  </si>
  <si>
    <t>作成日</t>
    <phoneticPr fontId="2"/>
  </si>
  <si>
    <t>試験期間</t>
    <rPh sb="0" eb="2">
      <t>シケン</t>
    </rPh>
    <phoneticPr fontId="2"/>
  </si>
  <si>
    <t>～</t>
    <phoneticPr fontId="2"/>
  </si>
  <si>
    <t>（Ｗ）　　×</t>
    <phoneticPr fontId="2"/>
  </si>
  <si>
    <t>重量(kg)</t>
    <rPh sb="0" eb="2">
      <t>ジュウリョウ</t>
    </rPh>
    <phoneticPr fontId="2"/>
  </si>
  <si>
    <t>②試験食器なし処理時</t>
    <rPh sb="7" eb="9">
      <t>ショリ</t>
    </rPh>
    <rPh sb="9" eb="10">
      <t>ジ</t>
    </rPh>
    <phoneticPr fontId="2"/>
  </si>
  <si>
    <t>④待機時</t>
    <rPh sb="1" eb="3">
      <t>タイキ</t>
    </rPh>
    <rPh sb="3" eb="4">
      <t>ジ</t>
    </rPh>
    <phoneticPr fontId="2"/>
  </si>
  <si>
    <t>(min)</t>
    <phoneticPr fontId="2"/>
  </si>
  <si>
    <t>③処理時</t>
    <phoneticPr fontId="2"/>
  </si>
  <si>
    <t>標準コンベア速度</t>
    <rPh sb="0" eb="2">
      <t>ヒョウジュン</t>
    </rPh>
    <phoneticPr fontId="2"/>
  </si>
  <si>
    <t>②処理時</t>
    <rPh sb="1" eb="3">
      <t>ショリ</t>
    </rPh>
    <rPh sb="3" eb="4">
      <t>ジ</t>
    </rPh>
    <phoneticPr fontId="2"/>
  </si>
  <si>
    <t>(枚/h )</t>
    <rPh sb="1" eb="2">
      <t>マイ</t>
    </rPh>
    <phoneticPr fontId="2"/>
  </si>
  <si>
    <t>(kWｈ/h)</t>
    <phoneticPr fontId="2"/>
  </si>
  <si>
    <t>（ℓ/h)</t>
    <phoneticPr fontId="2"/>
  </si>
  <si>
    <t>(kWh/回)</t>
    <rPh sb="5" eb="6">
      <t>カイ</t>
    </rPh>
    <phoneticPr fontId="2"/>
  </si>
  <si>
    <t>規定なし</t>
    <rPh sb="0" eb="2">
      <t>キテイ</t>
    </rPh>
    <phoneticPr fontId="2"/>
  </si>
  <si>
    <t>③待機時</t>
    <rPh sb="1" eb="3">
      <t>タイキ</t>
    </rPh>
    <rPh sb="3" eb="4">
      <t>ジ</t>
    </rPh>
    <phoneticPr fontId="2"/>
  </si>
  <si>
    <t>ポイント等</t>
  </si>
  <si>
    <t>仕上げすすぎタンクの
有/無</t>
    <rPh sb="11" eb="12">
      <t>ア</t>
    </rPh>
    <rPh sb="13" eb="14">
      <t>ム</t>
    </rPh>
    <phoneticPr fontId="2"/>
  </si>
  <si>
    <t>外形寸法(mm)</t>
    <rPh sb="0" eb="2">
      <t>ガイケイ</t>
    </rPh>
    <rPh sb="2" eb="4">
      <t>スンポウ</t>
    </rPh>
    <phoneticPr fontId="2"/>
  </si>
  <si>
    <t>(kW)</t>
    <phoneticPr fontId="2"/>
  </si>
  <si>
    <t>リスト</t>
    <phoneticPr fontId="2"/>
  </si>
  <si>
    <t>タンクの種類</t>
    <phoneticPr fontId="2"/>
  </si>
  <si>
    <t>500mm×500mm</t>
    <phoneticPr fontId="2"/>
  </si>
  <si>
    <t>専用食器籠</t>
    <rPh sb="0" eb="2">
      <t>センヨウ</t>
    </rPh>
    <rPh sb="2" eb="4">
      <t>ショッキ</t>
    </rPh>
    <rPh sb="4" eb="5">
      <t>カゴ</t>
    </rPh>
    <phoneticPr fontId="2"/>
  </si>
  <si>
    <t>ラックコンベア洗浄機、フライトコンベア洗浄機、フラットコンベア洗浄機(選択してください)</t>
  </si>
  <si>
    <t>ラックコンベア洗浄機</t>
    <phoneticPr fontId="2"/>
  </si>
  <si>
    <t>フライトコンベア洗浄機</t>
  </si>
  <si>
    <t>フラットコンベア洗浄機</t>
  </si>
  <si>
    <t>仕上げすすぎの方式</t>
    <rPh sb="7" eb="9">
      <t>ホウシキ</t>
    </rPh>
    <phoneticPr fontId="2"/>
  </si>
  <si>
    <t>電熱装置</t>
    <phoneticPr fontId="2"/>
  </si>
  <si>
    <t>電動機</t>
    <phoneticPr fontId="2"/>
  </si>
  <si>
    <t>処理水接続仕様</t>
    <rPh sb="0" eb="2">
      <t>ショリ</t>
    </rPh>
    <rPh sb="2" eb="3">
      <t>スイ</t>
    </rPh>
    <rPh sb="3" eb="5">
      <t>セツゾク</t>
    </rPh>
    <rPh sb="5" eb="7">
      <t>シヨウ</t>
    </rPh>
    <phoneticPr fontId="2"/>
  </si>
  <si>
    <t>（ガス）</t>
    <phoneticPr fontId="2"/>
  </si>
  <si>
    <t>（電気）</t>
    <rPh sb="1" eb="3">
      <t>デンキ</t>
    </rPh>
    <phoneticPr fontId="2"/>
  </si>
  <si>
    <t>ガス</t>
    <phoneticPr fontId="2"/>
  </si>
  <si>
    <t>電気</t>
    <rPh sb="0" eb="2">
      <t>デンキ</t>
    </rPh>
    <phoneticPr fontId="2"/>
  </si>
  <si>
    <t>ガス種</t>
    <rPh sb="2" eb="3">
      <t>シュ</t>
    </rPh>
    <phoneticPr fontId="2"/>
  </si>
  <si>
    <t>(m/min)</t>
    <phoneticPr fontId="2"/>
  </si>
  <si>
    <t>処理時給湯量</t>
    <phoneticPr fontId="2"/>
  </si>
  <si>
    <t>予備洗浄タンク：貯湯量Wp(L)</t>
    <rPh sb="0" eb="2">
      <t>ヨビ</t>
    </rPh>
    <rPh sb="2" eb="4">
      <t>センジョウ</t>
    </rPh>
    <rPh sb="8" eb="10">
      <t>チョトウ</t>
    </rPh>
    <rPh sb="10" eb="11">
      <t>リョウ</t>
    </rPh>
    <phoneticPr fontId="2"/>
  </si>
  <si>
    <t>洗浄タンク：貯湯量Wｆ(L)</t>
    <rPh sb="0" eb="2">
      <t>センジョウ</t>
    </rPh>
    <rPh sb="6" eb="8">
      <t>チョトウ</t>
    </rPh>
    <rPh sb="8" eb="9">
      <t>リョウ</t>
    </rPh>
    <phoneticPr fontId="2"/>
  </si>
  <si>
    <t>循環すすぎタンク：貯湯量Wm(L)</t>
    <rPh sb="0" eb="2">
      <t>ジュンカン</t>
    </rPh>
    <rPh sb="9" eb="11">
      <t>チョトウ</t>
    </rPh>
    <rPh sb="11" eb="12">
      <t>リョウ</t>
    </rPh>
    <phoneticPr fontId="2"/>
  </si>
  <si>
    <t>仕上げすすぎタンク：貯湯量Wr(L)</t>
    <rPh sb="0" eb="2">
      <t>シア</t>
    </rPh>
    <rPh sb="10" eb="12">
      <t>チョトウ</t>
    </rPh>
    <rPh sb="12" eb="13">
      <t>リョウ</t>
    </rPh>
    <phoneticPr fontId="2"/>
  </si>
  <si>
    <t>標準水温（水温補正用）：℃</t>
    <rPh sb="0" eb="2">
      <t>ヒョウジュン</t>
    </rPh>
    <rPh sb="2" eb="4">
      <t>スイオン</t>
    </rPh>
    <rPh sb="5" eb="7">
      <t>スイオン</t>
    </rPh>
    <rPh sb="7" eb="9">
      <t>ホセイ</t>
    </rPh>
    <rPh sb="9" eb="10">
      <t>ヨウ</t>
    </rPh>
    <phoneticPr fontId="2"/>
  </si>
  <si>
    <t>立上り時</t>
    <phoneticPr fontId="2"/>
  </si>
  <si>
    <t>処理時</t>
    <rPh sb="0" eb="2">
      <t>ショリ</t>
    </rPh>
    <phoneticPr fontId="2"/>
  </si>
  <si>
    <t>＜処理水接続仕様（標準温度）＞</t>
    <rPh sb="1" eb="3">
      <t>ショリ</t>
    </rPh>
    <rPh sb="3" eb="4">
      <t>スイ</t>
    </rPh>
    <rPh sb="4" eb="6">
      <t>セツゾク</t>
    </rPh>
    <rPh sb="6" eb="8">
      <t>シヨウ</t>
    </rPh>
    <rPh sb="9" eb="11">
      <t>ヒョウジュン</t>
    </rPh>
    <rPh sb="11" eb="13">
      <t>オンド</t>
    </rPh>
    <phoneticPr fontId="2"/>
  </si>
  <si>
    <t>＜各タンクの仕様（貯湯量と加熱源種）＞</t>
    <rPh sb="1" eb="2">
      <t>カク</t>
    </rPh>
    <rPh sb="6" eb="8">
      <t>シヨウ</t>
    </rPh>
    <rPh sb="9" eb="11">
      <t>チョトウ</t>
    </rPh>
    <rPh sb="11" eb="12">
      <t>リョウ</t>
    </rPh>
    <rPh sb="13" eb="15">
      <t>カネツ</t>
    </rPh>
    <rPh sb="14" eb="16">
      <t>ネツゲン</t>
    </rPh>
    <rPh sb="16" eb="17">
      <t>シュ</t>
    </rPh>
    <phoneticPr fontId="2"/>
  </si>
  <si>
    <r>
      <t xml:space="preserve">タンク貯湯量
加熱源
</t>
    </r>
    <r>
      <rPr>
        <sz val="6"/>
        <rFont val="ＭＳ Ｐゴシック"/>
        <family val="3"/>
        <charset val="128"/>
      </rPr>
      <t>※同種のタンクが複数あるものは同種のタンクを合算して1つのタンクとして扱う</t>
    </r>
    <rPh sb="3" eb="4">
      <t>チョ</t>
    </rPh>
    <rPh sb="4" eb="5">
      <t>トウ</t>
    </rPh>
    <rPh sb="5" eb="6">
      <t>リョウ</t>
    </rPh>
    <rPh sb="7" eb="9">
      <t>カネツ</t>
    </rPh>
    <rPh sb="9" eb="10">
      <t>ゲン</t>
    </rPh>
    <rPh sb="12" eb="14">
      <t>ドウシュ</t>
    </rPh>
    <rPh sb="19" eb="21">
      <t>フクスウ</t>
    </rPh>
    <rPh sb="26" eb="28">
      <t>ドウシュ</t>
    </rPh>
    <rPh sb="33" eb="35">
      <t>ガッサン</t>
    </rPh>
    <rPh sb="46" eb="47">
      <t>アツカ</t>
    </rPh>
    <phoneticPr fontId="2"/>
  </si>
  <si>
    <t>基本性能型式</t>
    <rPh sb="0" eb="2">
      <t>キホン</t>
    </rPh>
    <rPh sb="2" eb="4">
      <t>セイノウ</t>
    </rPh>
    <rPh sb="4" eb="6">
      <t>カタシキ</t>
    </rPh>
    <phoneticPr fontId="2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</si>
  <si>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2"/>
  </si>
  <si>
    <t>電動機</t>
    <phoneticPr fontId="2"/>
  </si>
  <si>
    <t>電熱装置</t>
    <phoneticPr fontId="2"/>
  </si>
  <si>
    <t>測定時の定格周波数</t>
    <rPh sb="0" eb="2">
      <t>ソクテイ</t>
    </rPh>
    <rPh sb="2" eb="3">
      <t>ジ</t>
    </rPh>
    <rPh sb="4" eb="6">
      <t>テイカク</t>
    </rPh>
    <rPh sb="6" eb="9">
      <t>シュウハスウ</t>
    </rPh>
    <phoneticPr fontId="2"/>
  </si>
  <si>
    <t>処理時間1.0h/日</t>
  </si>
  <si>
    <t>待機時間0.5h/日</t>
  </si>
  <si>
    <t>処理負荷率 0.8</t>
  </si>
  <si>
    <t>立上り回数 1 回/日</t>
  </si>
  <si>
    <t>処理時間 1.0h/日</t>
  </si>
  <si>
    <t>立上り回数 1 回/日</t>
    <phoneticPr fontId="2"/>
  </si>
  <si>
    <t>番号</t>
    <phoneticPr fontId="2"/>
  </si>
  <si>
    <t>業務用厨房熱機器等性能測定結果 【ガス機器】　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rPh sb="19" eb="21">
      <t>キキ</t>
    </rPh>
    <rPh sb="23" eb="25">
      <t>ハセイ</t>
    </rPh>
    <rPh sb="25" eb="28">
      <t>キシュヨウ</t>
    </rPh>
    <phoneticPr fontId="2"/>
  </si>
  <si>
    <t>性能測定結果</t>
    <rPh sb="2" eb="4">
      <t>ソクテイ</t>
    </rPh>
    <rPh sb="4" eb="6">
      <t>ケッカ</t>
    </rPh>
    <phoneticPr fontId="2"/>
  </si>
  <si>
    <r>
      <t>p</t>
    </r>
    <r>
      <rPr>
        <vertAlign val="subscript"/>
        <sz val="14"/>
        <rFont val="Cambria"/>
        <family val="1"/>
      </rPr>
      <t xml:space="preserve">rG </t>
    </r>
    <phoneticPr fontId="2"/>
  </si>
  <si>
    <r>
      <t>p</t>
    </r>
    <r>
      <rPr>
        <vertAlign val="subscript"/>
        <sz val="14"/>
        <rFont val="Cambria"/>
        <family val="1"/>
      </rPr>
      <t xml:space="preserve">rE </t>
    </r>
    <phoneticPr fontId="2"/>
  </si>
  <si>
    <r>
      <t>T</t>
    </r>
    <r>
      <rPr>
        <vertAlign val="subscript"/>
        <sz val="14"/>
        <rFont val="Cambria"/>
        <family val="1"/>
      </rPr>
      <t>s</t>
    </r>
    <phoneticPr fontId="2"/>
  </si>
  <si>
    <r>
      <t>V</t>
    </r>
    <r>
      <rPr>
        <vertAlign val="subscript"/>
        <sz val="14"/>
        <rFont val="Cambria"/>
        <family val="1"/>
      </rPr>
      <t>c</t>
    </r>
    <phoneticPr fontId="2"/>
  </si>
  <si>
    <r>
      <t>Q</t>
    </r>
    <r>
      <rPr>
        <vertAlign val="subscript"/>
        <sz val="14"/>
        <rFont val="Cambria"/>
        <family val="1"/>
      </rPr>
      <t>sG</t>
    </r>
    <phoneticPr fontId="2"/>
  </si>
  <si>
    <r>
      <t>Q</t>
    </r>
    <r>
      <rPr>
        <vertAlign val="subscript"/>
        <sz val="14"/>
        <rFont val="Cambria"/>
        <family val="1"/>
      </rPr>
      <t>sE</t>
    </r>
    <phoneticPr fontId="2"/>
  </si>
  <si>
    <r>
      <t>Q</t>
    </r>
    <r>
      <rPr>
        <vertAlign val="subscript"/>
        <sz val="14"/>
        <rFont val="Cambria"/>
        <family val="1"/>
      </rPr>
      <t>c0G</t>
    </r>
    <phoneticPr fontId="2"/>
  </si>
  <si>
    <r>
      <t>Q</t>
    </r>
    <r>
      <rPr>
        <vertAlign val="subscript"/>
        <sz val="14"/>
        <rFont val="Cambria"/>
        <family val="1"/>
      </rPr>
      <t>c0E</t>
    </r>
    <phoneticPr fontId="2"/>
  </si>
  <si>
    <r>
      <t>Q</t>
    </r>
    <r>
      <rPr>
        <vertAlign val="subscript"/>
        <sz val="14"/>
        <rFont val="Cambria"/>
        <family val="1"/>
      </rPr>
      <t>cG</t>
    </r>
    <phoneticPr fontId="2"/>
  </si>
  <si>
    <r>
      <t>Q</t>
    </r>
    <r>
      <rPr>
        <vertAlign val="subscript"/>
        <sz val="14"/>
        <rFont val="Cambria"/>
        <family val="1"/>
      </rPr>
      <t>cE</t>
    </r>
    <phoneticPr fontId="2"/>
  </si>
  <si>
    <r>
      <t>Q</t>
    </r>
    <r>
      <rPr>
        <vertAlign val="subscript"/>
        <sz val="14"/>
        <rFont val="Cambria"/>
        <family val="1"/>
      </rPr>
      <t>iG</t>
    </r>
    <phoneticPr fontId="2"/>
  </si>
  <si>
    <r>
      <t>Q</t>
    </r>
    <r>
      <rPr>
        <vertAlign val="subscript"/>
        <sz val="14"/>
        <rFont val="Cambria"/>
        <family val="1"/>
      </rPr>
      <t>iE</t>
    </r>
    <phoneticPr fontId="2"/>
  </si>
  <si>
    <r>
      <t>Q</t>
    </r>
    <r>
      <rPr>
        <vertAlign val="subscript"/>
        <sz val="14"/>
        <rFont val="Cambria"/>
        <family val="1"/>
      </rPr>
      <t>dHG</t>
    </r>
    <phoneticPr fontId="2"/>
  </si>
  <si>
    <r>
      <t>Q</t>
    </r>
    <r>
      <rPr>
        <vertAlign val="subscript"/>
        <sz val="14"/>
        <rFont val="Cambria"/>
        <family val="1"/>
      </rPr>
      <t>dHE</t>
    </r>
    <phoneticPr fontId="2"/>
  </si>
  <si>
    <r>
      <t>W</t>
    </r>
    <r>
      <rPr>
        <vertAlign val="subscript"/>
        <sz val="14"/>
        <rFont val="Cambria"/>
        <family val="1"/>
      </rPr>
      <t>s</t>
    </r>
    <phoneticPr fontId="2"/>
  </si>
  <si>
    <r>
      <t>W</t>
    </r>
    <r>
      <rPr>
        <vertAlign val="subscript"/>
        <sz val="14"/>
        <rFont val="Cambria"/>
        <family val="1"/>
      </rPr>
      <t>c</t>
    </r>
    <phoneticPr fontId="2"/>
  </si>
  <si>
    <r>
      <t>W</t>
    </r>
    <r>
      <rPr>
        <vertAlign val="subscript"/>
        <sz val="14"/>
        <rFont val="Cambria"/>
        <family val="1"/>
      </rPr>
      <t>dH</t>
    </r>
    <phoneticPr fontId="2"/>
  </si>
  <si>
    <t>　2.熱効率</t>
    <rPh sb="3" eb="4">
      <t>ネツ</t>
    </rPh>
    <rPh sb="4" eb="6">
      <t>コウリツ</t>
    </rPh>
    <phoneticPr fontId="2"/>
  </si>
  <si>
    <t>　3.立上り性能</t>
    <phoneticPr fontId="2"/>
  </si>
  <si>
    <t>　4.処理能力</t>
    <phoneticPr fontId="2"/>
  </si>
  <si>
    <t>セールス</t>
    <phoneticPr fontId="2"/>
  </si>
  <si>
    <t>選択して下さい</t>
  </si>
  <si>
    <t>許容差±10%</t>
    <phoneticPr fontId="2"/>
  </si>
  <si>
    <t>④日あたり</t>
    <phoneticPr fontId="2"/>
  </si>
  <si>
    <t>⑤日あたり</t>
    <phoneticPr fontId="2"/>
  </si>
  <si>
    <t>　1.定格エネルギー消費量</t>
    <phoneticPr fontId="2"/>
  </si>
  <si>
    <t>　5.エネルギー消費量</t>
    <phoneticPr fontId="2"/>
  </si>
  <si>
    <t>　6.給湯量
　　または
　　給湯量</t>
    <rPh sb="3" eb="4">
      <t>キュウ</t>
    </rPh>
    <rPh sb="4" eb="5">
      <t>ユ</t>
    </rPh>
    <rPh sb="15" eb="17">
      <t>キュウトウ</t>
    </rPh>
    <rPh sb="17" eb="18">
      <t>リョウ</t>
    </rPh>
    <phoneticPr fontId="2"/>
  </si>
  <si>
    <t>性能測定結果</t>
    <phoneticPr fontId="2"/>
  </si>
  <si>
    <t>無</t>
  </si>
  <si>
    <t>↓以下にデータを転記・貼り付ける</t>
    <rPh sb="1" eb="3">
      <t>イカ</t>
    </rPh>
    <rPh sb="8" eb="10">
      <t>テンキ</t>
    </rPh>
    <rPh sb="11" eb="12">
      <t>ハ</t>
    </rPh>
    <rPh sb="13" eb="14">
      <t>ツ</t>
    </rPh>
    <phoneticPr fontId="2"/>
  </si>
  <si>
    <t>選択してください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</si>
</sst>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_ "/>
    <numFmt numFmtId="177" formatCode="0.000_ "/>
    <numFmt numFmtId="178" formatCode="0.0_ "/>
    <numFmt numFmtId="179" formatCode="0_ "/>
    <numFmt numFmtId="180" formatCode="0.0_);[Red]\(0.0\)"/>
    <numFmt numFmtId="181" formatCode="0.00_);[Red]\(0.00\)"/>
    <numFmt numFmtId="182" formatCode="yyyy&quot;年&quot;m&quot;月&quot;d&quot;日&quot;;@"/>
    <numFmt numFmtId="183" formatCode="#,##0.00_ "/>
    <numFmt numFmtId="184" formatCode="\+#&quot;%､&quot;;\-#&quot;%&quot;;0"/>
    <numFmt numFmtId="185" formatCode="#&quot;Hz時&quot;"/>
    <numFmt numFmtId="186" formatCode="\±#&quot;%&quot;"/>
    <numFmt numFmtId="187" formatCode="0.000_);[Red]\(0.00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.5"/>
      <name val="ＭＳ Ｐゴシック"/>
      <family val="3"/>
      <charset val="128"/>
    </font>
    <font>
      <i/>
      <sz val="14"/>
      <name val="Cambria"/>
      <family val="1"/>
    </font>
    <font>
      <vertAlign val="subscript"/>
      <sz val="14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vertical="center"/>
    </xf>
    <xf numFmtId="0" fontId="9" fillId="4" borderId="24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4" borderId="22" xfId="0" applyFont="1" applyFill="1" applyBorder="1" applyAlignment="1" applyProtection="1">
      <alignment vertical="center" shrinkToFit="1"/>
    </xf>
    <xf numFmtId="0" fontId="0" fillId="4" borderId="25" xfId="0" applyFill="1" applyBorder="1" applyAlignment="1" applyProtection="1">
      <alignment vertical="center"/>
    </xf>
    <xf numFmtId="0" fontId="0" fillId="4" borderId="26" xfId="0" applyFill="1" applyBorder="1" applyAlignment="1" applyProtection="1">
      <alignment vertical="center"/>
    </xf>
    <xf numFmtId="0" fontId="0" fillId="4" borderId="21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4" borderId="29" xfId="0" applyFill="1" applyBorder="1" applyAlignment="1" applyProtection="1">
      <alignment vertical="center" wrapText="1"/>
      <protection locked="0"/>
    </xf>
    <xf numFmtId="0" fontId="0" fillId="3" borderId="12" xfId="0" applyFill="1" applyBorder="1" applyAlignment="1" applyProtection="1">
      <alignment vertical="center" wrapText="1"/>
      <protection locked="0"/>
    </xf>
    <xf numFmtId="0" fontId="0" fillId="3" borderId="13" xfId="0" applyFill="1" applyBorder="1" applyAlignment="1" applyProtection="1">
      <alignment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4" borderId="31" xfId="0" applyFill="1" applyBorder="1" applyAlignment="1" applyProtection="1">
      <alignment vertical="center" wrapText="1"/>
      <protection locked="0"/>
    </xf>
    <xf numFmtId="0" fontId="0" fillId="3" borderId="32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33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</xf>
    <xf numFmtId="0" fontId="9" fillId="4" borderId="25" xfId="0" applyFont="1" applyFill="1" applyBorder="1" applyAlignment="1" applyProtection="1">
      <alignment horizontal="right" vertical="center"/>
    </xf>
    <xf numFmtId="0" fontId="9" fillId="0" borderId="21" xfId="0" applyFont="1" applyFill="1" applyBorder="1" applyAlignment="1" applyProtection="1">
      <alignment horizontal="center" vertical="center" wrapText="1"/>
    </xf>
    <xf numFmtId="184" fontId="12" fillId="4" borderId="10" xfId="0" applyNumberFormat="1" applyFont="1" applyFill="1" applyBorder="1" applyAlignment="1" applyProtection="1">
      <alignment horizontal="right" vertical="center" wrapText="1"/>
    </xf>
    <xf numFmtId="184" fontId="12" fillId="4" borderId="1" xfId="0" applyNumberFormat="1" applyFont="1" applyFill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</xf>
    <xf numFmtId="0" fontId="4" fillId="0" borderId="43" xfId="0" applyFont="1" applyBorder="1" applyProtection="1">
      <alignment vertical="center"/>
    </xf>
    <xf numFmtId="0" fontId="4" fillId="0" borderId="42" xfId="0" applyFont="1" applyBorder="1" applyAlignment="1" applyProtection="1">
      <alignment horizontal="center" vertical="center"/>
    </xf>
    <xf numFmtId="179" fontId="0" fillId="0" borderId="0" xfId="0" applyNumberFormat="1" applyBorder="1" applyProtection="1">
      <alignment vertical="center"/>
    </xf>
    <xf numFmtId="179" fontId="0" fillId="0" borderId="0" xfId="0" applyNumberFormat="1" applyBorder="1" applyAlignment="1" applyProtection="1">
      <alignment vertical="center" wrapText="1"/>
    </xf>
    <xf numFmtId="184" fontId="12" fillId="4" borderId="36" xfId="0" applyNumberFormat="1" applyFont="1" applyFill="1" applyBorder="1" applyAlignment="1" applyProtection="1">
      <alignment horizontal="right" vertical="center" wrapText="1"/>
    </xf>
    <xf numFmtId="184" fontId="12" fillId="4" borderId="24" xfId="0" applyNumberFormat="1" applyFont="1" applyFill="1" applyBorder="1" applyAlignment="1" applyProtection="1">
      <alignment horizontal="left" vertical="center" wrapText="1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vertical="center" wrapText="1"/>
    </xf>
    <xf numFmtId="179" fontId="8" fillId="0" borderId="7" xfId="0" applyNumberFormat="1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 shrinkToFit="1"/>
    </xf>
    <xf numFmtId="179" fontId="8" fillId="0" borderId="7" xfId="0" applyNumberFormat="1" applyFont="1" applyBorder="1" applyAlignment="1" applyProtection="1">
      <alignment vertical="center" wrapText="1"/>
    </xf>
    <xf numFmtId="0" fontId="0" fillId="5" borderId="22" xfId="0" applyFill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0" fillId="4" borderId="0" xfId="0" applyFill="1" applyBorder="1" applyProtection="1">
      <alignment vertical="center"/>
      <protection locked="0"/>
    </xf>
    <xf numFmtId="0" fontId="4" fillId="4" borderId="23" xfId="0" applyFont="1" applyFill="1" applyBorder="1" applyAlignment="1" applyProtection="1">
      <alignment vertical="center"/>
    </xf>
    <xf numFmtId="0" fontId="1" fillId="4" borderId="14" xfId="0" applyFont="1" applyFill="1" applyBorder="1" applyAlignment="1" applyProtection="1">
      <alignment horizontal="left" vertical="center" wrapText="1"/>
    </xf>
    <xf numFmtId="0" fontId="4" fillId="4" borderId="12" xfId="0" applyFont="1" applyFill="1" applyBorder="1" applyAlignment="1" applyProtection="1">
      <alignment horizontal="left" vertical="center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53" xfId="0" applyFont="1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vertical="center" wrapText="1"/>
    </xf>
    <xf numFmtId="0" fontId="4" fillId="4" borderId="10" xfId="0" applyFont="1" applyFill="1" applyBorder="1" applyAlignment="1" applyProtection="1">
      <alignment vertical="center" wrapText="1"/>
    </xf>
    <xf numFmtId="0" fontId="4" fillId="4" borderId="36" xfId="0" applyFont="1" applyFill="1" applyBorder="1" applyAlignment="1" applyProtection="1">
      <alignment vertical="center" wrapText="1"/>
    </xf>
    <xf numFmtId="0" fontId="4" fillId="7" borderId="21" xfId="0" applyFont="1" applyFill="1" applyBorder="1" applyAlignment="1" applyProtection="1">
      <alignment horizontal="centerContinuous" vertical="center"/>
    </xf>
    <xf numFmtId="0" fontId="4" fillId="7" borderId="20" xfId="0" applyFont="1" applyFill="1" applyBorder="1" applyAlignment="1" applyProtection="1">
      <alignment horizontal="centerContinuous" vertical="center"/>
    </xf>
    <xf numFmtId="0" fontId="4" fillId="7" borderId="22" xfId="0" applyFont="1" applyFill="1" applyBorder="1" applyAlignment="1" applyProtection="1">
      <alignment horizontal="centerContinuous" vertical="center"/>
    </xf>
    <xf numFmtId="0" fontId="0" fillId="4" borderId="14" xfId="0" applyFont="1" applyFill="1" applyBorder="1" applyAlignment="1" applyProtection="1">
      <alignment horizontal="left" vertical="center"/>
    </xf>
    <xf numFmtId="0" fontId="1" fillId="4" borderId="20" xfId="0" applyFont="1" applyFill="1" applyBorder="1" applyAlignment="1" applyProtection="1">
      <alignment horizontal="left" vertical="center" wrapText="1"/>
    </xf>
    <xf numFmtId="0" fontId="9" fillId="4" borderId="14" xfId="0" applyFont="1" applyFill="1" applyBorder="1" applyAlignment="1" applyProtection="1">
      <alignment horizontal="right" vertical="center"/>
    </xf>
    <xf numFmtId="0" fontId="15" fillId="4" borderId="20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 shrinkToFit="1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4" borderId="19" xfId="0" applyFont="1" applyFill="1" applyBorder="1" applyAlignment="1" applyProtection="1">
      <alignment vertical="center" wrapText="1"/>
    </xf>
    <xf numFmtId="0" fontId="4" fillId="4" borderId="11" xfId="0" applyFont="1" applyFill="1" applyBorder="1" applyAlignment="1" applyProtection="1">
      <alignment vertical="center" wrapText="1"/>
    </xf>
    <xf numFmtId="0" fontId="4" fillId="4" borderId="18" xfId="0" applyFont="1" applyFill="1" applyBorder="1" applyAlignment="1" applyProtection="1">
      <alignment vertical="center" wrapText="1"/>
    </xf>
    <xf numFmtId="31" fontId="4" fillId="7" borderId="9" xfId="0" applyNumberFormat="1" applyFont="1" applyFill="1" applyBorder="1" applyAlignment="1" applyProtection="1">
      <alignment horizontal="center" vertical="center"/>
    </xf>
    <xf numFmtId="0" fontId="4" fillId="7" borderId="27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4" fillId="7" borderId="21" xfId="0" applyFont="1" applyFill="1" applyBorder="1" applyAlignment="1" applyProtection="1">
      <alignment horizontal="left" vertical="center"/>
    </xf>
    <xf numFmtId="31" fontId="4" fillId="2" borderId="21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43" xfId="0" applyFont="1" applyFill="1" applyBorder="1" applyAlignment="1" applyProtection="1">
      <alignment vertical="center" shrinkToFit="1"/>
      <protection locked="0"/>
    </xf>
    <xf numFmtId="0" fontId="1" fillId="5" borderId="52" xfId="0" applyFont="1" applyFill="1" applyBorder="1" applyAlignment="1" applyProtection="1">
      <alignment horizontal="center" vertical="center" shrinkToFit="1"/>
      <protection locked="0"/>
    </xf>
    <xf numFmtId="179" fontId="11" fillId="4" borderId="22" xfId="0" applyNumberFormat="1" applyFont="1" applyFill="1" applyBorder="1" applyAlignment="1" applyProtection="1">
      <alignment horizontal="center" vertical="center" shrinkToFit="1"/>
    </xf>
    <xf numFmtId="179" fontId="11" fillId="4" borderId="23" xfId="0" applyNumberFormat="1" applyFont="1" applyFill="1" applyBorder="1" applyAlignment="1" applyProtection="1">
      <alignment horizontal="center" vertical="center" shrinkToFit="1"/>
    </xf>
    <xf numFmtId="179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9" fontId="11" fillId="4" borderId="20" xfId="0" applyNumberFormat="1" applyFont="1" applyFill="1" applyBorder="1" applyAlignment="1" applyProtection="1">
      <alignment horizontal="center" vertical="center" shrinkToFit="1"/>
    </xf>
    <xf numFmtId="0" fontId="4" fillId="4" borderId="23" xfId="0" applyFont="1" applyFill="1" applyBorder="1" applyAlignment="1" applyProtection="1">
      <alignment horizontal="center" vertical="center" shrinkToFit="1"/>
    </xf>
    <xf numFmtId="0" fontId="4" fillId="4" borderId="22" xfId="0" applyFont="1" applyFill="1" applyBorder="1" applyAlignment="1" applyProtection="1">
      <alignment horizontal="center" vertical="center" shrinkToFit="1"/>
    </xf>
    <xf numFmtId="0" fontId="4" fillId="4" borderId="43" xfId="0" applyFont="1" applyFill="1" applyBorder="1" applyAlignment="1" applyProtection="1">
      <alignment horizontal="center" vertical="center" shrinkToFit="1"/>
    </xf>
    <xf numFmtId="187" fontId="6" fillId="5" borderId="55" xfId="0" applyNumberFormat="1" applyFont="1" applyFill="1" applyBorder="1" applyAlignment="1" applyProtection="1">
      <alignment vertical="center" shrinkToFit="1"/>
      <protection locked="0"/>
    </xf>
    <xf numFmtId="187" fontId="6" fillId="5" borderId="59" xfId="0" applyNumberFormat="1" applyFont="1" applyFill="1" applyBorder="1" applyAlignment="1" applyProtection="1">
      <alignment vertical="center" shrinkToFit="1"/>
      <protection locked="0"/>
    </xf>
    <xf numFmtId="187" fontId="6" fillId="5" borderId="58" xfId="0" applyNumberFormat="1" applyFont="1" applyFill="1" applyBorder="1" applyAlignment="1" applyProtection="1">
      <alignment vertical="center" shrinkToFit="1"/>
      <protection locked="0"/>
    </xf>
    <xf numFmtId="180" fontId="6" fillId="5" borderId="59" xfId="0" applyNumberFormat="1" applyFont="1" applyFill="1" applyBorder="1" applyAlignment="1" applyProtection="1">
      <alignment vertical="center" shrinkToFit="1"/>
      <protection locked="0"/>
    </xf>
    <xf numFmtId="181" fontId="6" fillId="5" borderId="56" xfId="0" applyNumberFormat="1" applyFont="1" applyFill="1" applyBorder="1" applyAlignment="1" applyProtection="1">
      <alignment vertical="center" shrinkToFit="1"/>
      <protection locked="0"/>
    </xf>
    <xf numFmtId="181" fontId="6" fillId="5" borderId="59" xfId="0" applyNumberFormat="1" applyFont="1" applyFill="1" applyBorder="1" applyAlignment="1" applyProtection="1">
      <alignment vertical="center" shrinkToFit="1"/>
      <protection locked="0"/>
    </xf>
    <xf numFmtId="181" fontId="6" fillId="5" borderId="58" xfId="0" applyNumberFormat="1" applyFont="1" applyFill="1" applyBorder="1" applyAlignment="1" applyProtection="1">
      <alignment vertical="center" shrinkToFit="1"/>
      <protection locked="0"/>
    </xf>
    <xf numFmtId="0" fontId="4" fillId="7" borderId="54" xfId="0" applyFont="1" applyFill="1" applyBorder="1" applyAlignment="1" applyProtection="1">
      <alignment vertical="center" shrinkToFit="1"/>
      <protection locked="0"/>
    </xf>
    <xf numFmtId="183" fontId="6" fillId="5" borderId="54" xfId="0" applyNumberFormat="1" applyFont="1" applyFill="1" applyBorder="1" applyAlignment="1" applyProtection="1">
      <alignment horizontal="right" vertical="center" shrinkToFit="1"/>
      <protection locked="0"/>
    </xf>
    <xf numFmtId="179" fontId="6" fillId="5" borderId="54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54" xfId="0" applyNumberFormat="1" applyFont="1" applyBorder="1" applyAlignment="1" applyProtection="1">
      <alignment horizontal="right" vertical="center" shrinkToFit="1"/>
      <protection locked="0"/>
    </xf>
    <xf numFmtId="177" fontId="6" fillId="5" borderId="54" xfId="0" applyNumberFormat="1" applyFont="1" applyFill="1" applyBorder="1" applyAlignment="1" applyProtection="1">
      <alignment horizontal="right" vertical="center" shrinkToFit="1"/>
      <protection locked="0"/>
    </xf>
    <xf numFmtId="178" fontId="6" fillId="5" borderId="58" xfId="0" applyNumberFormat="1" applyFont="1" applyFill="1" applyBorder="1" applyAlignment="1" applyProtection="1">
      <alignment horizontal="right" vertical="center" shrinkToFit="1"/>
      <protection locked="0"/>
    </xf>
    <xf numFmtId="178" fontId="6" fillId="5" borderId="56" xfId="0" applyNumberFormat="1" applyFont="1" applyFill="1" applyBorder="1" applyAlignment="1" applyProtection="1">
      <alignment horizontal="right" vertical="center" shrinkToFit="1"/>
      <protection locked="0"/>
    </xf>
    <xf numFmtId="178" fontId="6" fillId="5" borderId="59" xfId="0" applyNumberFormat="1" applyFont="1" applyFill="1" applyBorder="1" applyAlignment="1" applyProtection="1">
      <alignment horizontal="right" vertical="center" shrinkToFit="1"/>
      <protection locked="0"/>
    </xf>
    <xf numFmtId="0" fontId="4" fillId="7" borderId="54" xfId="0" applyFont="1" applyFill="1" applyBorder="1" applyAlignment="1" applyProtection="1">
      <alignment horizontal="right" vertical="center" shrinkToFit="1"/>
      <protection locked="0"/>
    </xf>
    <xf numFmtId="179" fontId="6" fillId="5" borderId="58" xfId="0" applyNumberFormat="1" applyFont="1" applyFill="1" applyBorder="1" applyAlignment="1" applyProtection="1">
      <alignment horizontal="right" vertical="center" shrinkToFit="1"/>
      <protection locked="0"/>
    </xf>
    <xf numFmtId="179" fontId="6" fillId="5" borderId="57" xfId="0" applyNumberFormat="1" applyFont="1" applyFill="1" applyBorder="1" applyAlignment="1" applyProtection="1">
      <alignment horizontal="right" vertical="center" shrinkToFit="1"/>
      <protection locked="0"/>
    </xf>
    <xf numFmtId="187" fontId="6" fillId="5" borderId="58" xfId="0" quotePrefix="1" applyNumberFormat="1" applyFont="1" applyFill="1" applyBorder="1" applyAlignment="1" applyProtection="1">
      <alignment vertical="center" shrinkToFit="1"/>
      <protection locked="0"/>
    </xf>
    <xf numFmtId="0" fontId="4" fillId="7" borderId="20" xfId="0" applyFont="1" applyFill="1" applyBorder="1" applyAlignment="1" applyProtection="1">
      <alignment horizontal="right" vertical="center" shrinkToFit="1"/>
    </xf>
    <xf numFmtId="183" fontId="6" fillId="0" borderId="10" xfId="0" applyNumberFormat="1" applyFont="1" applyBorder="1" applyAlignment="1" applyProtection="1">
      <alignment horizontal="right" vertical="center" shrinkToFit="1"/>
    </xf>
    <xf numFmtId="179" fontId="6" fillId="0" borderId="25" xfId="0" applyNumberFormat="1" applyFont="1" applyBorder="1" applyAlignment="1" applyProtection="1">
      <alignment horizontal="right" vertical="center" shrinkToFit="1"/>
    </xf>
    <xf numFmtId="179" fontId="6" fillId="4" borderId="20" xfId="0" applyNumberFormat="1" applyFont="1" applyFill="1" applyBorder="1" applyAlignment="1" applyProtection="1">
      <alignment horizontal="right" vertical="center" shrinkToFit="1"/>
    </xf>
    <xf numFmtId="177" fontId="6" fillId="0" borderId="7" xfId="0" applyNumberFormat="1" applyFont="1" applyBorder="1" applyAlignment="1" applyProtection="1">
      <alignment horizontal="right" vertical="center" shrinkToFit="1"/>
    </xf>
    <xf numFmtId="177" fontId="6" fillId="0" borderId="10" xfId="0" applyNumberFormat="1" applyFont="1" applyBorder="1" applyAlignment="1" applyProtection="1">
      <alignment horizontal="right" vertical="center" shrinkToFit="1"/>
    </xf>
    <xf numFmtId="177" fontId="6" fillId="0" borderId="7" xfId="0" applyNumberFormat="1" applyFont="1" applyFill="1" applyBorder="1" applyAlignment="1" applyProtection="1">
      <alignment horizontal="right" vertical="center" shrinkToFit="1"/>
    </xf>
    <xf numFmtId="177" fontId="6" fillId="0" borderId="19" xfId="0" applyNumberFormat="1" applyFont="1" applyFill="1" applyBorder="1" applyAlignment="1" applyProtection="1">
      <alignment horizontal="right" vertical="center" shrinkToFit="1"/>
    </xf>
    <xf numFmtId="177" fontId="6" fillId="0" borderId="36" xfId="0" applyNumberFormat="1" applyFont="1" applyFill="1" applyBorder="1" applyAlignment="1" applyProtection="1">
      <alignment horizontal="right" vertical="center" shrinkToFit="1"/>
    </xf>
    <xf numFmtId="179" fontId="6" fillId="0" borderId="25" xfId="0" applyNumberFormat="1" applyFont="1" applyFill="1" applyBorder="1" applyAlignment="1" applyProtection="1">
      <alignment horizontal="right" vertical="center" shrinkToFit="1"/>
    </xf>
    <xf numFmtId="179" fontId="6" fillId="0" borderId="21" xfId="0" applyNumberFormat="1" applyFont="1" applyFill="1" applyBorder="1" applyAlignment="1" applyProtection="1">
      <alignment horizontal="right" vertical="center" shrinkToFi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186" fontId="9" fillId="4" borderId="25" xfId="0" applyNumberFormat="1" applyFont="1" applyFill="1" applyBorder="1" applyAlignment="1" applyProtection="1">
      <alignment horizontal="center" vertical="center" wrapText="1"/>
    </xf>
    <xf numFmtId="186" fontId="9" fillId="4" borderId="26" xfId="0" applyNumberFormat="1" applyFont="1" applyFill="1" applyBorder="1" applyAlignment="1" applyProtection="1">
      <alignment horizontal="center" vertical="center" wrapText="1"/>
    </xf>
    <xf numFmtId="186" fontId="9" fillId="4" borderId="36" xfId="0" applyNumberFormat="1" applyFont="1" applyFill="1" applyBorder="1" applyAlignment="1" applyProtection="1">
      <alignment horizontal="center" vertical="center" wrapText="1"/>
    </xf>
    <xf numFmtId="186" fontId="9" fillId="4" borderId="2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 vertical="center" wrapText="1"/>
    </xf>
    <xf numFmtId="0" fontId="0" fillId="0" borderId="36" xfId="0" applyBorder="1" applyAlignment="1" applyProtection="1">
      <alignment horizontal="left" vertical="center" wrapText="1"/>
    </xf>
    <xf numFmtId="0" fontId="0" fillId="0" borderId="37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5" borderId="55" xfId="0" applyFont="1" applyFill="1" applyBorder="1" applyAlignment="1" applyProtection="1">
      <alignment horizontal="center" vertical="center" shrinkToFit="1"/>
      <protection locked="0"/>
    </xf>
    <xf numFmtId="0" fontId="0" fillId="5" borderId="56" xfId="0" applyFont="1" applyFill="1" applyBorder="1" applyAlignment="1" applyProtection="1">
      <alignment horizontal="center" vertical="center" shrinkToFit="1"/>
      <protection locked="0"/>
    </xf>
    <xf numFmtId="0" fontId="0" fillId="5" borderId="57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Fill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 wrapText="1" shrinkToFi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/>
    </xf>
    <xf numFmtId="0" fontId="15" fillId="4" borderId="21" xfId="0" applyFont="1" applyFill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left" vertical="center"/>
    </xf>
    <xf numFmtId="0" fontId="4" fillId="0" borderId="36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178" fontId="6" fillId="0" borderId="19" xfId="0" applyNumberFormat="1" applyFont="1" applyFill="1" applyBorder="1" applyAlignment="1" applyProtection="1">
      <alignment horizontal="right" vertical="center" shrinkToFit="1"/>
    </xf>
    <xf numFmtId="178" fontId="6" fillId="0" borderId="11" xfId="0" applyNumberFormat="1" applyFont="1" applyFill="1" applyBorder="1" applyAlignment="1" applyProtection="1">
      <alignment horizontal="right" vertical="center" shrinkToFit="1"/>
    </xf>
    <xf numFmtId="187" fontId="6" fillId="0" borderId="18" xfId="0" applyNumberFormat="1" applyFont="1" applyBorder="1" applyAlignment="1" applyProtection="1">
      <alignment horizontal="right" vertical="center" shrinkToFit="1"/>
    </xf>
    <xf numFmtId="187" fontId="6" fillId="0" borderId="11" xfId="0" applyNumberFormat="1" applyFont="1" applyBorder="1" applyAlignment="1" applyProtection="1">
      <alignment horizontal="right" vertical="center" shrinkToFit="1"/>
    </xf>
    <xf numFmtId="178" fontId="6" fillId="0" borderId="18" xfId="0" applyNumberFormat="1" applyFont="1" applyFill="1" applyBorder="1" applyAlignment="1" applyProtection="1">
      <alignment horizontal="right" vertical="center" shrinkToFit="1"/>
    </xf>
    <xf numFmtId="0" fontId="15" fillId="4" borderId="19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</xf>
    <xf numFmtId="0" fontId="12" fillId="4" borderId="36" xfId="0" applyFont="1" applyFill="1" applyBorder="1" applyAlignment="1" applyProtection="1">
      <alignment horizontal="center" vertical="center" shrinkToFit="1"/>
    </xf>
    <xf numFmtId="0" fontId="12" fillId="4" borderId="24" xfId="0" applyFont="1" applyFill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56" fontId="4" fillId="2" borderId="2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9" fillId="4" borderId="21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3" fillId="5" borderId="21" xfId="0" applyFont="1" applyFill="1" applyBorder="1" applyAlignment="1" applyProtection="1">
      <alignment horizontal="center" vertical="center" shrinkToFit="1"/>
      <protection locked="0"/>
    </xf>
    <xf numFmtId="0" fontId="3" fillId="5" borderId="23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left" vertical="center" shrinkToFit="1"/>
      <protection locked="0"/>
    </xf>
    <xf numFmtId="0" fontId="4" fillId="5" borderId="28" xfId="0" applyFont="1" applyFill="1" applyBorder="1" applyAlignment="1" applyProtection="1">
      <alignment horizontal="left" vertical="center" shrinkToFit="1"/>
      <protection locked="0"/>
    </xf>
    <xf numFmtId="0" fontId="4" fillId="5" borderId="16" xfId="0" applyFont="1" applyFill="1" applyBorder="1" applyAlignment="1" applyProtection="1">
      <alignment horizontal="left" vertical="center" shrinkToFit="1"/>
      <protection locked="0"/>
    </xf>
    <xf numFmtId="0" fontId="4" fillId="5" borderId="35" xfId="0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</xf>
    <xf numFmtId="0" fontId="0" fillId="5" borderId="36" xfId="0" applyFill="1" applyBorder="1" applyAlignment="1" applyProtection="1">
      <alignment horizontal="center" vertical="center" shrinkToFit="1"/>
      <protection locked="0"/>
    </xf>
    <xf numFmtId="0" fontId="0" fillId="5" borderId="37" xfId="0" applyFill="1" applyBorder="1" applyAlignment="1" applyProtection="1">
      <alignment horizontal="center" vertical="center" shrinkToFit="1"/>
      <protection locked="0"/>
    </xf>
    <xf numFmtId="0" fontId="0" fillId="5" borderId="24" xfId="0" applyFill="1" applyBorder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0" fontId="4" fillId="2" borderId="43" xfId="0" applyFont="1" applyFill="1" applyBorder="1" applyAlignment="1" applyProtection="1">
      <alignment horizontal="center" vertical="center" shrinkToFit="1"/>
      <protection locked="0"/>
    </xf>
    <xf numFmtId="176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179" fontId="11" fillId="5" borderId="20" xfId="0" applyNumberFormat="1" applyFont="1" applyFill="1" applyBorder="1" applyAlignment="1" applyProtection="1">
      <alignment horizontal="center" vertical="center" shrinkToFit="1"/>
      <protection locked="0"/>
    </xf>
    <xf numFmtId="179" fontId="11" fillId="5" borderId="22" xfId="0" applyNumberFormat="1" applyFont="1" applyFill="1" applyBorder="1" applyAlignment="1" applyProtection="1">
      <alignment horizontal="center" vertical="center" shrinkToFit="1"/>
      <protection locked="0"/>
    </xf>
    <xf numFmtId="179" fontId="11" fillId="5" borderId="14" xfId="0" applyNumberFormat="1" applyFont="1" applyFill="1" applyBorder="1" applyAlignment="1" applyProtection="1">
      <alignment horizontal="center" vertical="center" shrinkToFit="1"/>
      <protection locked="0"/>
    </xf>
    <xf numFmtId="179" fontId="11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</xf>
    <xf numFmtId="179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179" fontId="1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1" xfId="0" applyFont="1" applyFill="1" applyBorder="1" applyAlignment="1" applyProtection="1">
      <alignment horizontal="left" vertical="center"/>
    </xf>
    <xf numFmtId="0" fontId="4" fillId="4" borderId="20" xfId="0" applyFont="1" applyFill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179" fontId="11" fillId="0" borderId="20" xfId="0" applyNumberFormat="1" applyFont="1" applyFill="1" applyBorder="1" applyAlignment="1" applyProtection="1">
      <alignment horizontal="center" vertical="center" shrinkToFit="1"/>
      <protection locked="0"/>
    </xf>
    <xf numFmtId="179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10" xfId="0" applyFont="1" applyFill="1" applyBorder="1" applyAlignment="1" applyProtection="1">
      <alignment horizontal="center" vertical="center" shrinkToFit="1"/>
    </xf>
    <xf numFmtId="0" fontId="12" fillId="4" borderId="1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14" fillId="4" borderId="25" xfId="0" applyFont="1" applyFill="1" applyBorder="1" applyAlignment="1" applyProtection="1">
      <alignment horizontal="center" vertical="center" wrapText="1"/>
    </xf>
    <xf numFmtId="0" fontId="14" fillId="4" borderId="26" xfId="0" applyFont="1" applyFill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0" fillId="0" borderId="37" xfId="0" applyFont="1" applyBorder="1" applyAlignment="1" applyProtection="1">
      <alignment horizontal="left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36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12" fillId="4" borderId="25" xfId="0" applyFont="1" applyFill="1" applyBorder="1" applyAlignment="1" applyProtection="1">
      <alignment horizontal="center" vertical="center" shrinkToFit="1"/>
    </xf>
    <xf numFmtId="0" fontId="12" fillId="4" borderId="26" xfId="0" applyFont="1" applyFill="1" applyBorder="1" applyAlignment="1" applyProtection="1">
      <alignment horizontal="center" vertical="center" shrinkToFit="1"/>
    </xf>
    <xf numFmtId="0" fontId="12" fillId="4" borderId="25" xfId="0" applyNumberFormat="1" applyFont="1" applyFill="1" applyBorder="1" applyAlignment="1" applyProtection="1">
      <alignment horizontal="center" vertical="center" wrapText="1"/>
    </xf>
    <xf numFmtId="0" fontId="12" fillId="4" borderId="26" xfId="0" applyNumberFormat="1" applyFont="1" applyFill="1" applyBorder="1" applyAlignment="1" applyProtection="1">
      <alignment horizontal="center" vertical="center" wrapText="1"/>
    </xf>
    <xf numFmtId="187" fontId="6" fillId="0" borderId="19" xfId="0" applyNumberFormat="1" applyFont="1" applyBorder="1" applyAlignment="1" applyProtection="1">
      <alignment horizontal="right" vertical="center" shrinkToFit="1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horizontal="right" vertical="center" shrinkToFit="1"/>
    </xf>
    <xf numFmtId="179" fontId="6" fillId="0" borderId="38" xfId="0" applyNumberFormat="1" applyFont="1" applyFill="1" applyBorder="1" applyAlignment="1" applyProtection="1">
      <alignment horizontal="right" vertical="center" shrinkToFit="1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185" fontId="12" fillId="0" borderId="36" xfId="0" applyNumberFormat="1" applyFont="1" applyBorder="1" applyAlignment="1" applyProtection="1">
      <alignment horizontal="center" vertical="center"/>
    </xf>
    <xf numFmtId="185" fontId="12" fillId="0" borderId="24" xfId="0" applyNumberFormat="1" applyFont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  <protection locked="0"/>
    </xf>
    <xf numFmtId="31" fontId="4" fillId="0" borderId="40" xfId="0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 shrinkToFit="1"/>
      <protection locked="0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0" fontId="4" fillId="5" borderId="45" xfId="0" applyFont="1" applyFill="1" applyBorder="1" applyAlignment="1" applyProtection="1">
      <alignment horizontal="left" vertical="center" shrinkToFit="1"/>
      <protection locked="0"/>
    </xf>
    <xf numFmtId="0" fontId="4" fillId="5" borderId="47" xfId="0" applyFont="1" applyFill="1" applyBorder="1" applyAlignment="1" applyProtection="1">
      <alignment horizontal="left" vertical="center" shrinkToFit="1"/>
      <protection locked="0"/>
    </xf>
    <xf numFmtId="0" fontId="0" fillId="5" borderId="47" xfId="0" applyFill="1" applyBorder="1" applyAlignment="1" applyProtection="1">
      <alignment horizontal="left" vertical="center" shrinkToFit="1"/>
      <protection locked="0"/>
    </xf>
    <xf numFmtId="0" fontId="0" fillId="5" borderId="46" xfId="0" applyFill="1" applyBorder="1" applyAlignment="1" applyProtection="1">
      <alignment horizontal="left" vertical="center" shrinkToFit="1"/>
      <protection locked="0"/>
    </xf>
    <xf numFmtId="31" fontId="1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44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182" fontId="4" fillId="2" borderId="21" xfId="0" applyNumberFormat="1" applyFont="1" applyFill="1" applyBorder="1" applyAlignment="1" applyProtection="1">
      <alignment horizontal="center" vertical="center" shrinkToFit="1"/>
      <protection locked="0"/>
    </xf>
    <xf numFmtId="182" fontId="4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6" borderId="48" xfId="0" applyFont="1" applyFill="1" applyBorder="1" applyAlignment="1" applyProtection="1">
      <alignment horizontal="center" vertical="center"/>
    </xf>
    <xf numFmtId="0" fontId="10" fillId="6" borderId="39" xfId="0" applyFont="1" applyFill="1" applyBorder="1" applyAlignment="1" applyProtection="1">
      <alignment horizontal="center" vertical="center"/>
    </xf>
    <xf numFmtId="0" fontId="10" fillId="6" borderId="5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49" xfId="0" applyFont="1" applyFill="1" applyBorder="1" applyAlignment="1" applyProtection="1">
      <alignment horizontal="center" vertical="center" shrinkToFit="1"/>
      <protection locked="0"/>
    </xf>
    <xf numFmtId="0" fontId="7" fillId="5" borderId="10" xfId="0" applyFont="1" applyFill="1" applyBorder="1" applyAlignment="1" applyProtection="1">
      <alignment horizontal="center" vertical="center" wrapText="1" shrinkToFit="1"/>
      <protection locked="0"/>
    </xf>
    <xf numFmtId="0" fontId="7" fillId="5" borderId="0" xfId="0" applyFont="1" applyFill="1" applyBorder="1" applyAlignment="1" applyProtection="1">
      <alignment horizontal="center" vertical="center" wrapText="1" shrinkToFit="1"/>
      <protection locked="0"/>
    </xf>
    <xf numFmtId="0" fontId="7" fillId="5" borderId="8" xfId="0" applyFont="1" applyFill="1" applyBorder="1" applyAlignment="1" applyProtection="1">
      <alignment horizontal="center" vertical="center" wrapText="1" shrinkToFit="1"/>
      <protection locked="0"/>
    </xf>
    <xf numFmtId="0" fontId="7" fillId="5" borderId="36" xfId="0" applyFont="1" applyFill="1" applyBorder="1" applyAlignment="1" applyProtection="1">
      <alignment horizontal="center" vertical="center" wrapText="1" shrinkToFit="1"/>
      <protection locked="0"/>
    </xf>
    <xf numFmtId="0" fontId="7" fillId="5" borderId="37" xfId="0" applyFont="1" applyFill="1" applyBorder="1" applyAlignment="1" applyProtection="1">
      <alignment horizontal="center" vertical="center" wrapText="1" shrinkToFit="1"/>
      <protection locked="0"/>
    </xf>
    <xf numFmtId="0" fontId="7" fillId="5" borderId="15" xfId="0" applyFont="1" applyFill="1" applyBorder="1" applyAlignment="1" applyProtection="1">
      <alignment horizontal="center" vertical="center" wrapText="1" shrinkToFit="1"/>
      <protection locked="0"/>
    </xf>
    <xf numFmtId="0" fontId="11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23" xfId="0" applyFont="1" applyFill="1" applyBorder="1" applyAlignment="1" applyProtection="1">
      <alignment horizontal="center" vertical="center" shrinkToFit="1"/>
      <protection locked="0"/>
    </xf>
    <xf numFmtId="0" fontId="11" fillId="5" borderId="25" xfId="0" applyFont="1" applyFill="1" applyBorder="1" applyAlignment="1" applyProtection="1">
      <alignment horizontal="center" vertical="center" shrinkToFit="1"/>
      <protection locked="0"/>
    </xf>
    <xf numFmtId="0" fontId="11" fillId="5" borderId="14" xfId="0" applyFont="1" applyFill="1" applyBorder="1" applyAlignment="1" applyProtection="1">
      <alignment horizontal="center" vertical="center" shrinkToFit="1"/>
      <protection locked="0"/>
    </xf>
    <xf numFmtId="0" fontId="11" fillId="5" borderId="26" xfId="0" applyFont="1" applyFill="1" applyBorder="1" applyAlignment="1" applyProtection="1">
      <alignment horizontal="center" vertical="center" shrinkToFit="1"/>
      <protection locked="0"/>
    </xf>
    <xf numFmtId="0" fontId="3" fillId="5" borderId="10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31" fontId="4" fillId="0" borderId="20" xfId="0" applyNumberFormat="1" applyFont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8" fillId="4" borderId="25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center" shrinkToFit="1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7" borderId="17" xfId="0" applyFont="1" applyFill="1" applyBorder="1" applyAlignment="1" applyProtection="1">
      <alignment horizontal="center" vertical="center" wrapText="1"/>
    </xf>
    <xf numFmtId="0" fontId="0" fillId="7" borderId="30" xfId="0" applyFont="1" applyFill="1" applyBorder="1" applyAlignment="1" applyProtection="1">
      <alignment horizontal="center" vertical="center" wrapText="1"/>
    </xf>
    <xf numFmtId="0" fontId="0" fillId="7" borderId="31" xfId="0" applyFont="1" applyFill="1" applyBorder="1" applyAlignment="1" applyProtection="1">
      <alignment horizontal="center" vertical="center" wrapText="1"/>
    </xf>
    <xf numFmtId="0" fontId="0" fillId="7" borderId="29" xfId="0" applyFont="1" applyFill="1" applyBorder="1" applyAlignment="1" applyProtection="1">
      <alignment horizontal="center" vertical="center" wrapText="1"/>
    </xf>
    <xf numFmtId="0" fontId="0" fillId="7" borderId="27" xfId="0" applyFont="1" applyFill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6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center" vertical="center" shrinkToFit="1"/>
    </xf>
    <xf numFmtId="0" fontId="0" fillId="4" borderId="10" xfId="0" applyFill="1" applyBorder="1" applyAlignment="1" applyProtection="1">
      <alignment horizontal="left" vertical="center" wrapText="1"/>
    </xf>
    <xf numFmtId="0" fontId="0" fillId="4" borderId="0" xfId="0" applyFill="1" applyBorder="1" applyAlignment="1" applyProtection="1">
      <alignment horizontal="left" vertical="center" wrapText="1"/>
    </xf>
    <xf numFmtId="0" fontId="0" fillId="4" borderId="36" xfId="0" applyFill="1" applyBorder="1" applyAlignment="1" applyProtection="1">
      <alignment horizontal="left" vertical="center" wrapText="1"/>
    </xf>
    <xf numFmtId="0" fontId="0" fillId="4" borderId="37" xfId="0" applyFill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187" fontId="6" fillId="0" borderId="7" xfId="0" applyNumberFormat="1" applyFont="1" applyBorder="1" applyAlignment="1" applyProtection="1">
      <alignment horizontal="right" vertical="center" shrinkToFit="1"/>
    </xf>
    <xf numFmtId="0" fontId="15" fillId="0" borderId="38" xfId="0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14" fillId="0" borderId="32" xfId="0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center" vertical="top" wrapText="1"/>
    </xf>
  </cellXfs>
  <cellStyles count="1">
    <cellStyle name="標準" xfId="0" builtinId="0"/>
  </cellStyles>
  <dxfs count="9"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indexed="64"/>
        </left>
      </border>
    </dxf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zoomScaleNormal="100" zoomScaleSheetLayoutView="80" workbookViewId="0">
      <selection activeCell="B3" sqref="B3:H4"/>
    </sheetView>
  </sheetViews>
  <sheetFormatPr defaultColWidth="9" defaultRowHeight="13.5"/>
  <cols>
    <col min="1" max="2" width="12.625" style="1" customWidth="1"/>
    <col min="3" max="3" width="3.75" style="1" customWidth="1"/>
    <col min="4" max="4" width="5.5" style="1" customWidth="1"/>
    <col min="5" max="5" width="10.5" style="1" customWidth="1"/>
    <col min="6" max="6" width="5.5" style="1" customWidth="1"/>
    <col min="7" max="7" width="8.5" style="1" customWidth="1"/>
    <col min="8" max="8" width="9.25" style="1" customWidth="1"/>
    <col min="9" max="9" width="7" style="1" customWidth="1"/>
    <col min="10" max="10" width="8" style="1" customWidth="1"/>
    <col min="11" max="11" width="7.125" style="1" customWidth="1"/>
    <col min="12" max="12" width="2.75" style="1" customWidth="1"/>
    <col min="13" max="13" width="21" style="1" customWidth="1"/>
    <col min="14" max="14" width="8.875" style="1" customWidth="1"/>
    <col min="15" max="15" width="8.375" style="28" customWidth="1"/>
    <col min="16" max="16" width="12.5" style="28" customWidth="1"/>
    <col min="17" max="17" width="10.5" style="28" customWidth="1"/>
    <col min="18" max="18" width="24.625" style="28" customWidth="1"/>
    <col min="19" max="19" width="20.125" style="1" bestFit="1" customWidth="1"/>
    <col min="20" max="16384" width="9" style="1"/>
  </cols>
  <sheetData>
    <row r="1" spans="1:16" ht="14.25" thickBot="1">
      <c r="A1" s="52"/>
      <c r="B1" s="52"/>
      <c r="C1" s="52"/>
      <c r="D1" s="52"/>
      <c r="E1" s="52"/>
      <c r="F1" s="52"/>
      <c r="G1" s="85"/>
      <c r="H1" s="52"/>
      <c r="I1" s="85"/>
      <c r="J1" s="251"/>
      <c r="K1" s="251"/>
    </row>
    <row r="2" spans="1:16" ht="19.5" customHeight="1" thickBot="1">
      <c r="A2" s="267" t="s">
        <v>79</v>
      </c>
      <c r="B2" s="268"/>
      <c r="C2" s="268"/>
      <c r="D2" s="268"/>
      <c r="E2" s="268"/>
      <c r="F2" s="268"/>
      <c r="G2" s="268"/>
      <c r="H2" s="268"/>
      <c r="I2" s="268"/>
      <c r="J2" s="268"/>
      <c r="K2" s="269"/>
    </row>
    <row r="3" spans="1:16" ht="21" customHeight="1">
      <c r="A3" s="281" t="s">
        <v>15</v>
      </c>
      <c r="B3" s="272" t="s">
        <v>42</v>
      </c>
      <c r="C3" s="273"/>
      <c r="D3" s="273"/>
      <c r="E3" s="273"/>
      <c r="F3" s="273"/>
      <c r="G3" s="273"/>
      <c r="H3" s="274"/>
      <c r="I3" s="77" t="s">
        <v>78</v>
      </c>
      <c r="J3" s="270"/>
      <c r="K3" s="271"/>
    </row>
    <row r="4" spans="1:16" ht="20.25" customHeight="1">
      <c r="A4" s="282"/>
      <c r="B4" s="275"/>
      <c r="C4" s="276"/>
      <c r="D4" s="276"/>
      <c r="E4" s="276"/>
      <c r="F4" s="276"/>
      <c r="G4" s="276"/>
      <c r="H4" s="277"/>
      <c r="I4" s="74" t="s">
        <v>17</v>
      </c>
      <c r="J4" s="265"/>
      <c r="K4" s="266"/>
    </row>
    <row r="5" spans="1:16" ht="18.75" customHeight="1">
      <c r="A5" s="5" t="s">
        <v>16</v>
      </c>
      <c r="B5" s="283"/>
      <c r="C5" s="284"/>
      <c r="D5" s="284"/>
      <c r="E5" s="284"/>
      <c r="F5" s="285"/>
      <c r="G5" s="234" t="s">
        <v>1</v>
      </c>
      <c r="H5" s="286"/>
      <c r="I5" s="287"/>
      <c r="J5" s="287"/>
      <c r="K5" s="288"/>
      <c r="M5" s="42" t="str">
        <f>IF($B$3="ラックコンベア洗浄機","選択して下さい","")</f>
        <v/>
      </c>
      <c r="N5" s="42"/>
      <c r="O5" s="43"/>
      <c r="P5" s="43"/>
    </row>
    <row r="6" spans="1:16" ht="19.5" customHeight="1" thickBot="1">
      <c r="A6" s="5" t="s">
        <v>0</v>
      </c>
      <c r="B6" s="278"/>
      <c r="C6" s="279"/>
      <c r="D6" s="279"/>
      <c r="E6" s="279"/>
      <c r="F6" s="280"/>
      <c r="G6" s="235"/>
      <c r="H6" s="289"/>
      <c r="I6" s="290"/>
      <c r="J6" s="290"/>
      <c r="K6" s="291"/>
      <c r="M6" s="43" t="s">
        <v>38</v>
      </c>
      <c r="N6" s="42"/>
      <c r="O6" s="43"/>
      <c r="P6" s="43"/>
    </row>
    <row r="7" spans="1:16" ht="22.15" customHeight="1">
      <c r="A7" s="81" t="s">
        <v>2</v>
      </c>
      <c r="B7" s="260"/>
      <c r="C7" s="261"/>
      <c r="D7" s="261"/>
      <c r="E7" s="261"/>
      <c r="F7" s="262"/>
      <c r="G7" s="252" t="s">
        <v>8</v>
      </c>
      <c r="H7" s="302"/>
      <c r="I7" s="303"/>
      <c r="J7" s="303"/>
      <c r="K7" s="304"/>
      <c r="M7" s="42" t="s">
        <v>42</v>
      </c>
      <c r="N7" s="42" t="s">
        <v>43</v>
      </c>
      <c r="O7" s="43" t="s">
        <v>44</v>
      </c>
      <c r="P7" s="43" t="s">
        <v>45</v>
      </c>
    </row>
    <row r="8" spans="1:16" ht="19.5" customHeight="1">
      <c r="A8" s="82" t="s">
        <v>18</v>
      </c>
      <c r="B8" s="92"/>
      <c r="C8" s="294" t="s">
        <v>19</v>
      </c>
      <c r="D8" s="294"/>
      <c r="E8" s="172"/>
      <c r="F8" s="173"/>
      <c r="G8" s="253"/>
      <c r="H8" s="190"/>
      <c r="I8" s="191"/>
      <c r="J8" s="191"/>
      <c r="K8" s="192"/>
      <c r="M8" s="42"/>
      <c r="N8" s="43" t="s">
        <v>40</v>
      </c>
      <c r="O8" s="43"/>
      <c r="P8" s="43"/>
    </row>
    <row r="9" spans="1:16" ht="27.6" customHeight="1" thickBot="1">
      <c r="A9" s="83" t="s">
        <v>3</v>
      </c>
      <c r="B9" s="256"/>
      <c r="C9" s="257"/>
      <c r="D9" s="257"/>
      <c r="E9" s="258"/>
      <c r="F9" s="258"/>
      <c r="G9" s="258"/>
      <c r="H9" s="258"/>
      <c r="I9" s="258"/>
      <c r="J9" s="258"/>
      <c r="K9" s="259"/>
      <c r="M9" s="42"/>
      <c r="N9" s="43" t="s">
        <v>41</v>
      </c>
      <c r="O9" s="43"/>
      <c r="P9" s="43"/>
    </row>
    <row r="10" spans="1:16" ht="20.25" customHeight="1">
      <c r="A10" s="181" t="s">
        <v>7</v>
      </c>
      <c r="B10" s="35" t="s">
        <v>36</v>
      </c>
      <c r="C10" s="193"/>
      <c r="D10" s="194"/>
      <c r="E10" s="36" t="s">
        <v>20</v>
      </c>
      <c r="F10" s="93"/>
      <c r="G10" s="36" t="s">
        <v>4</v>
      </c>
      <c r="H10" s="93"/>
      <c r="I10" s="36" t="s">
        <v>5</v>
      </c>
      <c r="J10" s="37" t="s">
        <v>21</v>
      </c>
      <c r="K10" s="94"/>
    </row>
    <row r="11" spans="1:16" ht="21" customHeight="1">
      <c r="A11" s="182"/>
      <c r="B11" s="74" t="s">
        <v>6</v>
      </c>
      <c r="C11" s="199"/>
      <c r="D11" s="200"/>
      <c r="E11" s="201"/>
      <c r="F11" s="299" t="s">
        <v>49</v>
      </c>
      <c r="G11" s="299"/>
      <c r="H11" s="178" t="s">
        <v>102</v>
      </c>
      <c r="I11" s="179"/>
      <c r="J11" s="84" t="s">
        <v>54</v>
      </c>
      <c r="K11" s="49" t="s">
        <v>102</v>
      </c>
      <c r="M11" s="42" t="s">
        <v>64</v>
      </c>
      <c r="N11" s="42"/>
      <c r="O11" s="43"/>
    </row>
    <row r="12" spans="1:16" ht="26.25" customHeight="1">
      <c r="A12" s="182"/>
      <c r="B12" s="30" t="str">
        <f>IF(B3="ラックコンベア洗浄機","洗浄ラック   　　　選択して下さい","")</f>
        <v/>
      </c>
      <c r="C12" s="300"/>
      <c r="D12" s="300"/>
      <c r="E12" s="301"/>
      <c r="F12" s="297" t="str">
        <f>IF(B3="フラットコンベア洗浄機","有効コンベア幅 (mm)",IF(B3="フライトコンベア洗浄機","有効コンベア幅 (mm)",IF(C12="専用食器籠","専用食器籠の進行方向の長さ(mm)","")))</f>
        <v/>
      </c>
      <c r="G12" s="298"/>
      <c r="H12" s="96"/>
      <c r="I12" s="176" t="str">
        <f>IF(B3="フライトコンベア洗浄機","立爪の間隔　　　　　 (mm)",IF(C12="専用食器籠","専用食器籠の試験食器の収納数(枚)",""))</f>
        <v/>
      </c>
      <c r="J12" s="177"/>
      <c r="K12" s="95"/>
      <c r="M12" s="45"/>
      <c r="N12" s="46" t="s">
        <v>62</v>
      </c>
      <c r="O12" s="46" t="s">
        <v>63</v>
      </c>
    </row>
    <row r="13" spans="1:16" ht="21" customHeight="1">
      <c r="A13" s="182"/>
      <c r="B13" s="7" t="s">
        <v>26</v>
      </c>
      <c r="C13" s="195"/>
      <c r="D13" s="196"/>
      <c r="E13" s="209" t="s">
        <v>55</v>
      </c>
      <c r="F13" s="210"/>
      <c r="G13" s="53"/>
      <c r="H13" s="174" t="s">
        <v>56</v>
      </c>
      <c r="I13" s="175"/>
      <c r="J13" s="97"/>
      <c r="K13" s="6" t="s">
        <v>14</v>
      </c>
      <c r="M13" s="45" t="s">
        <v>61</v>
      </c>
      <c r="N13" s="45">
        <f>IF($H$11="給水接続",15,IF($H$11="選択して下さい",0,60))</f>
        <v>0</v>
      </c>
      <c r="O13" s="45">
        <f>IF($H$11="給湯接続",60,IF($H$11="選択して下さい",0,15))</f>
        <v>0</v>
      </c>
    </row>
    <row r="14" spans="1:16" ht="21" customHeight="1">
      <c r="A14" s="182"/>
      <c r="B14" s="74" t="s">
        <v>39</v>
      </c>
      <c r="C14" s="295" t="s">
        <v>112</v>
      </c>
      <c r="D14" s="296"/>
      <c r="E14" s="197" t="s">
        <v>35</v>
      </c>
      <c r="F14" s="198"/>
      <c r="G14" s="34" t="s">
        <v>110</v>
      </c>
      <c r="H14" s="211" t="s">
        <v>46</v>
      </c>
      <c r="I14" s="212"/>
      <c r="J14" s="254" t="s">
        <v>112</v>
      </c>
      <c r="K14" s="255"/>
      <c r="M14" s="42" t="s">
        <v>65</v>
      </c>
      <c r="N14" s="42"/>
      <c r="O14" s="43"/>
    </row>
    <row r="15" spans="1:16" ht="18" customHeight="1">
      <c r="A15" s="182"/>
      <c r="B15" s="188" t="s">
        <v>66</v>
      </c>
      <c r="C15" s="180" t="str">
        <f>IF(C14="選択してください","",IF(C14="一タンク式","",IF(C14="二タンク式","",IF(C14="三タンク式","予備洗浄タンク:Wp"))))</f>
        <v/>
      </c>
      <c r="D15" s="180"/>
      <c r="E15" s="180"/>
      <c r="F15" s="98"/>
      <c r="G15" s="99" t="str">
        <f>IF(C15="","","(ℓ)")</f>
        <v/>
      </c>
      <c r="H15" s="180" t="str">
        <f>IF(C14="選択してください","",IF(C14="一タンク式","",IF(C14="二タンク式","循環すすぎタンク:Wm",IF(C14="三タンク式","循環すすぎタンク:Wm"))))</f>
        <v/>
      </c>
      <c r="I15" s="180"/>
      <c r="J15" s="98"/>
      <c r="K15" s="100" t="str">
        <f>IF(H15="","","(ℓ)")</f>
        <v/>
      </c>
      <c r="M15" s="47" t="s">
        <v>57</v>
      </c>
      <c r="N15" s="44">
        <f>$F$15</f>
        <v>0</v>
      </c>
      <c r="O15" s="48" t="str">
        <f>$F$16</f>
        <v>選択して下さい</v>
      </c>
    </row>
    <row r="16" spans="1:16" ht="18" customHeight="1">
      <c r="A16" s="182"/>
      <c r="B16" s="189"/>
      <c r="C16" s="180" t="str">
        <f>IF(C14="選択してください","",IF(C14="一タンク式","",IF(C14="二タンク式","",IF(C14="三タンク式","予備洗浄タンク:加熱源"))))</f>
        <v/>
      </c>
      <c r="D16" s="180"/>
      <c r="E16" s="180"/>
      <c r="F16" s="213" t="s">
        <v>102</v>
      </c>
      <c r="G16" s="214"/>
      <c r="H16" s="180" t="str">
        <f>IF(C14="選択してください","",IF(C14="一タンク式","",IF(C14="二タンク式","循環すすぎタンク:加熱源",IF(C14="三タンク式","循環すすぎタンク:加熱源"))))</f>
        <v/>
      </c>
      <c r="I16" s="180"/>
      <c r="J16" s="202" t="s">
        <v>102</v>
      </c>
      <c r="K16" s="203"/>
      <c r="M16" s="47" t="s">
        <v>58</v>
      </c>
      <c r="N16" s="44">
        <f>$F$17</f>
        <v>0</v>
      </c>
      <c r="O16" s="48" t="str">
        <f>$F$18</f>
        <v>選択して下さい</v>
      </c>
    </row>
    <row r="17" spans="1:20" ht="18" customHeight="1">
      <c r="A17" s="182"/>
      <c r="B17" s="189"/>
      <c r="C17" s="180" t="str">
        <f>IF(C14="選択してください","",IF(C14="一タンク式","洗浄タンク:Wf",IF(C14="二タンク式","洗浄タンク:Wf",IF(C14="三タンク式","洗浄タンク:Wf"))))</f>
        <v/>
      </c>
      <c r="D17" s="180"/>
      <c r="E17" s="180"/>
      <c r="F17" s="98"/>
      <c r="G17" s="99" t="str">
        <f>IF(C17="","","(ℓ)")</f>
        <v/>
      </c>
      <c r="H17" s="180" t="str">
        <f>IF(G14="有","仕上げすすぎタンク:Wr","")</f>
        <v/>
      </c>
      <c r="I17" s="180"/>
      <c r="J17" s="98"/>
      <c r="K17" s="100" t="str">
        <f>IF(H17="","","(ℓ)")</f>
        <v/>
      </c>
      <c r="M17" s="47" t="s">
        <v>59</v>
      </c>
      <c r="N17" s="44">
        <f>$J$15</f>
        <v>0</v>
      </c>
      <c r="O17" s="48" t="str">
        <f>$J$16</f>
        <v>選択して下さい</v>
      </c>
      <c r="T17" s="4"/>
    </row>
    <row r="18" spans="1:20" ht="18" customHeight="1">
      <c r="A18" s="182"/>
      <c r="B18" s="189"/>
      <c r="C18" s="206" t="str">
        <f>IF(C14="選択してください","",IF(C14="一タンク式","洗浄タンク:加熱源",IF(C14="二タンク式","洗浄タンク:加熱源",IF(C14="三タンク式","洗浄タンク:加熱源"))))</f>
        <v/>
      </c>
      <c r="D18" s="206"/>
      <c r="E18" s="206"/>
      <c r="F18" s="207" t="s">
        <v>102</v>
      </c>
      <c r="G18" s="208"/>
      <c r="H18" s="206" t="str">
        <f>IF(G14="有","仕上げすすぎタンク:加熱源","")</f>
        <v/>
      </c>
      <c r="I18" s="206"/>
      <c r="J18" s="204" t="s">
        <v>102</v>
      </c>
      <c r="K18" s="205"/>
      <c r="M18" s="47" t="s">
        <v>60</v>
      </c>
      <c r="N18" s="44">
        <f>$J$17</f>
        <v>0</v>
      </c>
      <c r="O18" s="48" t="str">
        <f>$J$18</f>
        <v>選択して下さい</v>
      </c>
      <c r="T18" s="4"/>
    </row>
    <row r="19" spans="1:20" ht="18" customHeight="1">
      <c r="A19" s="182"/>
      <c r="B19" s="175" t="s">
        <v>67</v>
      </c>
      <c r="C19" s="175"/>
      <c r="D19" s="175"/>
      <c r="E19" s="184"/>
      <c r="F19" s="184"/>
      <c r="G19" s="184"/>
      <c r="H19" s="184"/>
      <c r="I19" s="184"/>
      <c r="J19" s="184"/>
      <c r="K19" s="185"/>
      <c r="M19" s="2"/>
      <c r="N19" s="38"/>
      <c r="O19" s="39"/>
      <c r="T19" s="4"/>
    </row>
    <row r="20" spans="1:20" ht="18" customHeight="1" thickBot="1">
      <c r="A20" s="183"/>
      <c r="B20" s="327" t="s">
        <v>68</v>
      </c>
      <c r="C20" s="327"/>
      <c r="D20" s="327"/>
      <c r="E20" s="186"/>
      <c r="F20" s="186"/>
      <c r="G20" s="186"/>
      <c r="H20" s="186"/>
      <c r="I20" s="186"/>
      <c r="J20" s="186"/>
      <c r="K20" s="187"/>
      <c r="M20" s="2"/>
      <c r="N20" s="38"/>
      <c r="O20" s="39"/>
      <c r="T20" s="4"/>
    </row>
    <row r="21" spans="1:20" ht="6" customHeight="1" thickBo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</row>
    <row r="22" spans="1:20" ht="18.75" customHeight="1" thickBot="1">
      <c r="A22" s="308" t="s">
        <v>80</v>
      </c>
      <c r="B22" s="55" t="s">
        <v>106</v>
      </c>
      <c r="C22" s="56"/>
      <c r="D22" s="56"/>
      <c r="E22" s="56"/>
      <c r="F22" s="56"/>
      <c r="G22" s="56"/>
      <c r="H22" s="101"/>
      <c r="I22" s="57"/>
      <c r="J22" s="57"/>
      <c r="K22" s="58"/>
      <c r="O22" s="1" t="s">
        <v>111</v>
      </c>
    </row>
    <row r="23" spans="1:20" ht="11.25" customHeight="1">
      <c r="A23" s="306"/>
      <c r="B23" s="60"/>
      <c r="C23" s="139" t="s">
        <v>50</v>
      </c>
      <c r="D23" s="140"/>
      <c r="E23" s="140"/>
      <c r="F23" s="141"/>
      <c r="G23" s="292" t="s">
        <v>81</v>
      </c>
      <c r="H23" s="334" t="str">
        <f>IF(O23="","---",O23)</f>
        <v>---</v>
      </c>
      <c r="I23" s="263" t="s">
        <v>37</v>
      </c>
      <c r="J23" s="132" t="s">
        <v>103</v>
      </c>
      <c r="K23" s="133"/>
      <c r="N23" s="153" t="s">
        <v>81</v>
      </c>
      <c r="O23" s="102"/>
    </row>
    <row r="24" spans="1:20" ht="11.25" customHeight="1">
      <c r="A24" s="306"/>
      <c r="B24" s="60"/>
      <c r="C24" s="142"/>
      <c r="D24" s="143"/>
      <c r="E24" s="143"/>
      <c r="F24" s="144"/>
      <c r="G24" s="293"/>
      <c r="H24" s="164"/>
      <c r="I24" s="264"/>
      <c r="J24" s="132"/>
      <c r="K24" s="133"/>
      <c r="N24" s="153"/>
      <c r="O24" s="103"/>
    </row>
    <row r="25" spans="1:20" ht="11.25" customHeight="1">
      <c r="A25" s="306"/>
      <c r="B25" s="60"/>
      <c r="C25" s="328" t="s">
        <v>51</v>
      </c>
      <c r="D25" s="329"/>
      <c r="E25" s="329"/>
      <c r="F25" s="59"/>
      <c r="G25" s="166" t="s">
        <v>82</v>
      </c>
      <c r="H25" s="164" t="str">
        <f>IF(O25="","---",O25)</f>
        <v>---</v>
      </c>
      <c r="I25" s="235" t="s">
        <v>37</v>
      </c>
      <c r="J25" s="134" t="str">
        <f>IF(H25="---","許容差**%","許容差"&amp;IF(H25*1000&lt;=10,"+25%",IF(H25*1000&lt;=30,"±25%",IF(H25*1000&lt;=100,"±20%",IF(H25*1000&lt;=1000,"±15%","±10%")))))</f>
        <v>許容差**%</v>
      </c>
      <c r="K25" s="135"/>
      <c r="N25" s="154" t="s">
        <v>82</v>
      </c>
      <c r="O25" s="120"/>
    </row>
    <row r="26" spans="1:20" ht="11.25" customHeight="1" thickBot="1">
      <c r="A26" s="306"/>
      <c r="B26" s="60"/>
      <c r="C26" s="328"/>
      <c r="D26" s="329"/>
      <c r="E26" s="329"/>
      <c r="F26" s="59"/>
      <c r="G26" s="167"/>
      <c r="H26" s="164"/>
      <c r="I26" s="236"/>
      <c r="J26" s="136"/>
      <c r="K26" s="137"/>
      <c r="N26" s="154"/>
      <c r="O26" s="105"/>
    </row>
    <row r="27" spans="1:20" ht="9" customHeight="1">
      <c r="A27" s="306"/>
      <c r="B27" s="60"/>
      <c r="C27" s="328"/>
      <c r="D27" s="329"/>
      <c r="E27" s="329"/>
      <c r="F27" s="228" t="s">
        <v>48</v>
      </c>
      <c r="G27" s="229"/>
      <c r="H27" s="163" t="str">
        <f>IF(O27="","---",O27)</f>
        <v>---</v>
      </c>
      <c r="I27" s="234" t="str">
        <f>IF(AND(H27&lt;&gt;"",H27&lt;&gt;"-"),"(kW）","")</f>
        <v>(kW）</v>
      </c>
      <c r="J27" s="239" t="str">
        <f>IF(AND(H27&lt;&gt;"",H27&lt;&gt;"---",H27&lt;&gt;"-"),"消費電力の許容差","")</f>
        <v/>
      </c>
      <c r="K27" s="240"/>
      <c r="N27" s="149" t="s">
        <v>69</v>
      </c>
      <c r="O27" s="104"/>
      <c r="P27" s="150" t="s">
        <v>71</v>
      </c>
      <c r="Q27" s="145"/>
    </row>
    <row r="28" spans="1:20" ht="9" customHeight="1">
      <c r="A28" s="306"/>
      <c r="B28" s="60"/>
      <c r="C28" s="328"/>
      <c r="D28" s="329"/>
      <c r="E28" s="329"/>
      <c r="F28" s="230"/>
      <c r="G28" s="231"/>
      <c r="H28" s="241"/>
      <c r="I28" s="235"/>
      <c r="J28" s="31" t="str">
        <f>IF(AND(H27&lt;&gt;"",H27&lt;&gt;"---",H27&lt;&gt;"-"),IF(AND(H27&gt;0.1,H27&lt;=1),15,IF(H27&gt;1,10,20)),"")</f>
        <v/>
      </c>
      <c r="K28" s="32" t="str">
        <f>IF(AND(H27&lt;&gt;"",H27&lt;&gt;"---",H27&lt;&gt;"-"),IF(AND(H27&gt;0.1,H27&lt;=1),-15,IF(H27&gt;1,-10,-20)),"")</f>
        <v/>
      </c>
      <c r="N28" s="149"/>
      <c r="O28" s="106"/>
      <c r="P28" s="151"/>
      <c r="Q28" s="146"/>
    </row>
    <row r="29" spans="1:20" ht="9" customHeight="1" thickBot="1">
      <c r="A29" s="306"/>
      <c r="B29" s="60"/>
      <c r="C29" s="328"/>
      <c r="D29" s="329"/>
      <c r="E29" s="329"/>
      <c r="F29" s="232"/>
      <c r="G29" s="233"/>
      <c r="H29" s="164"/>
      <c r="I29" s="236"/>
      <c r="J29" s="249" t="str">
        <f>IF(AND(H27&lt;&gt;"",H27&lt;&gt;"---",H27&lt;&gt;"-"),IF(Q27&lt;&gt;"",Q27,"---"),"")</f>
        <v/>
      </c>
      <c r="K29" s="250"/>
      <c r="N29" s="149"/>
      <c r="O29" s="107"/>
      <c r="P29" s="152"/>
      <c r="Q29" s="147"/>
    </row>
    <row r="30" spans="1:20" ht="11.25" customHeight="1">
      <c r="A30" s="306"/>
      <c r="B30" s="60"/>
      <c r="C30" s="328"/>
      <c r="D30" s="329"/>
      <c r="E30" s="329"/>
      <c r="F30" s="228" t="s">
        <v>47</v>
      </c>
      <c r="G30" s="229"/>
      <c r="H30" s="163" t="str">
        <f>IF(O30="","---",O30)</f>
        <v>---</v>
      </c>
      <c r="I30" s="234" t="str">
        <f>IF(AND(H30&lt;&gt;"",H30&lt;&gt;"-"),"(kW）","")</f>
        <v>(kW）</v>
      </c>
      <c r="J30" s="239" t="str">
        <f>IF(AND(H30&lt;&gt;"",H30&lt;&gt;"---",H30&lt;&gt;"-"),"消費電力の許容差","")</f>
        <v/>
      </c>
      <c r="K30" s="240"/>
      <c r="N30" s="149" t="s">
        <v>70</v>
      </c>
      <c r="O30" s="108"/>
    </row>
    <row r="31" spans="1:20" ht="11.25" customHeight="1">
      <c r="A31" s="306"/>
      <c r="B31" s="61"/>
      <c r="C31" s="330"/>
      <c r="D31" s="331"/>
      <c r="E31" s="331"/>
      <c r="F31" s="232"/>
      <c r="G31" s="233"/>
      <c r="H31" s="164"/>
      <c r="I31" s="236"/>
      <c r="J31" s="40" t="str">
        <f>IF(AND(H30&lt;&gt;"",H30&lt;&gt;"---",H30&lt;&gt;"-"),IF(AND(H30&gt;0.1,H30&lt;=1),10,IF(H30&gt;1,5,15)),"")</f>
        <v/>
      </c>
      <c r="K31" s="41" t="str">
        <f>IF(AND(H30&lt;&gt;"",H30&lt;&gt;"---",H30&lt;&gt;"-"),IF(AND(H30&gt;0.1,H30&lt;=1),-10,IF(H30&gt;1,-10,-15)),"")</f>
        <v/>
      </c>
      <c r="N31" s="149"/>
      <c r="O31" s="107"/>
    </row>
    <row r="32" spans="1:20" ht="21" customHeight="1">
      <c r="A32" s="306"/>
      <c r="B32" s="143" t="s">
        <v>98</v>
      </c>
      <c r="C32" s="225"/>
      <c r="D32" s="225"/>
      <c r="E32" s="225"/>
      <c r="F32" s="226"/>
      <c r="G32" s="62" t="s">
        <v>32</v>
      </c>
      <c r="H32" s="121"/>
      <c r="I32" s="63"/>
      <c r="J32" s="63"/>
      <c r="K32" s="64"/>
      <c r="N32" s="91" t="s">
        <v>32</v>
      </c>
      <c r="O32" s="109"/>
    </row>
    <row r="33" spans="1:18" s="10" customFormat="1" ht="20.25" customHeight="1">
      <c r="A33" s="306"/>
      <c r="B33" s="227" t="s">
        <v>99</v>
      </c>
      <c r="C33" s="225"/>
      <c r="D33" s="225"/>
      <c r="E33" s="225"/>
      <c r="F33" s="226"/>
      <c r="G33" s="50" t="s">
        <v>83</v>
      </c>
      <c r="H33" s="122" t="str">
        <f>IF(O33&lt;&gt;"",O33,"---")</f>
        <v>---</v>
      </c>
      <c r="I33" s="76" t="s">
        <v>24</v>
      </c>
      <c r="J33" s="8"/>
      <c r="K33" s="9"/>
      <c r="N33" s="89" t="s">
        <v>83</v>
      </c>
      <c r="O33" s="110"/>
      <c r="P33" s="28"/>
      <c r="Q33" s="28"/>
      <c r="R33" s="28"/>
    </row>
    <row r="34" spans="1:18" s="10" customFormat="1" ht="20.25" customHeight="1">
      <c r="A34" s="306"/>
      <c r="B34" s="324" t="s">
        <v>100</v>
      </c>
      <c r="C34" s="325"/>
      <c r="D34" s="325"/>
      <c r="E34" s="325"/>
      <c r="F34" s="326"/>
      <c r="G34" s="70" t="s">
        <v>84</v>
      </c>
      <c r="H34" s="123" t="str">
        <f t="shared" ref="H34:H41" si="0">IF(O34&lt;&gt;"",O34,"---")</f>
        <v>---</v>
      </c>
      <c r="I34" s="75" t="s">
        <v>28</v>
      </c>
      <c r="J34" s="29" t="str">
        <f>IF(C12&lt;&gt;"選択してください",IF(C12="専用食器籠","メラミン","陶磁器製"),"")</f>
        <v>陶磁器製</v>
      </c>
      <c r="K34" s="11" t="str">
        <f>IF(B3="フラットコンベア洗浄機","φ180の浅皿",IF(B3="フライトコンベア洗浄機","φ230の洋皿",IF(C12="専用食器籠","φ180の浅皿",IF(C12="500mm×500mm","φ230の洋皿",""))))</f>
        <v/>
      </c>
      <c r="L34" s="3"/>
      <c r="N34" s="90" t="s">
        <v>84</v>
      </c>
      <c r="O34" s="111"/>
      <c r="P34" s="28"/>
      <c r="Q34" s="28"/>
      <c r="R34" s="28"/>
    </row>
    <row r="35" spans="1:18" s="10" customFormat="1" ht="19.5" customHeight="1">
      <c r="A35" s="306"/>
      <c r="B35" s="65" t="s">
        <v>107</v>
      </c>
      <c r="C35" s="54"/>
      <c r="D35" s="54"/>
      <c r="E35" s="54"/>
      <c r="F35" s="66"/>
      <c r="G35" s="68"/>
      <c r="H35" s="124"/>
      <c r="I35" s="69"/>
      <c r="J35" s="67"/>
      <c r="K35" s="11"/>
      <c r="L35" s="3"/>
      <c r="N35" s="90"/>
      <c r="O35" s="112"/>
      <c r="P35" s="28"/>
      <c r="Q35" s="28"/>
      <c r="R35" s="28"/>
    </row>
    <row r="36" spans="1:18" s="10" customFormat="1" ht="21.75" customHeight="1">
      <c r="A36" s="306"/>
      <c r="B36" s="78"/>
      <c r="C36" s="155" t="s">
        <v>9</v>
      </c>
      <c r="D36" s="156"/>
      <c r="E36" s="157"/>
      <c r="F36" s="33" t="s">
        <v>52</v>
      </c>
      <c r="G36" s="71" t="s">
        <v>85</v>
      </c>
      <c r="H36" s="125" t="str">
        <f t="shared" si="0"/>
        <v>---</v>
      </c>
      <c r="I36" s="75" t="s">
        <v>31</v>
      </c>
      <c r="J36" s="170"/>
      <c r="K36" s="171"/>
      <c r="N36" s="89" t="s">
        <v>85</v>
      </c>
      <c r="O36" s="113"/>
      <c r="P36" s="28"/>
      <c r="Q36" s="28"/>
      <c r="R36" s="28"/>
    </row>
    <row r="37" spans="1:18" s="10" customFormat="1" ht="21.75" customHeight="1">
      <c r="A37" s="306"/>
      <c r="B37" s="78"/>
      <c r="C37" s="158"/>
      <c r="D37" s="159"/>
      <c r="E37" s="160"/>
      <c r="F37" s="33" t="s">
        <v>53</v>
      </c>
      <c r="G37" s="71" t="s">
        <v>86</v>
      </c>
      <c r="H37" s="126" t="str">
        <f t="shared" si="0"/>
        <v>---</v>
      </c>
      <c r="I37" s="75" t="s">
        <v>31</v>
      </c>
      <c r="J37" s="170"/>
      <c r="K37" s="171"/>
      <c r="N37" s="89" t="s">
        <v>86</v>
      </c>
      <c r="O37" s="113"/>
      <c r="P37" s="28"/>
      <c r="Q37" s="28"/>
      <c r="R37" s="28"/>
    </row>
    <row r="38" spans="1:18" s="10" customFormat="1" ht="21.75" customHeight="1">
      <c r="A38" s="306"/>
      <c r="B38" s="78"/>
      <c r="C38" s="155" t="s">
        <v>22</v>
      </c>
      <c r="D38" s="156"/>
      <c r="E38" s="157"/>
      <c r="F38" s="33" t="s">
        <v>52</v>
      </c>
      <c r="G38" s="71" t="s">
        <v>87</v>
      </c>
      <c r="H38" s="125" t="str">
        <f>IF(O38&lt;&gt;"",O38,"---")</f>
        <v>---</v>
      </c>
      <c r="I38" s="75" t="s">
        <v>12</v>
      </c>
      <c r="J38" s="12"/>
      <c r="K38" s="13"/>
      <c r="N38" s="89" t="s">
        <v>87</v>
      </c>
      <c r="O38" s="113"/>
      <c r="P38" s="28"/>
      <c r="Q38" s="28"/>
      <c r="R38" s="28"/>
    </row>
    <row r="39" spans="1:18" s="10" customFormat="1" ht="21.75" customHeight="1">
      <c r="A39" s="306"/>
      <c r="B39" s="78"/>
      <c r="C39" s="158"/>
      <c r="D39" s="159"/>
      <c r="E39" s="160"/>
      <c r="F39" s="33" t="s">
        <v>53</v>
      </c>
      <c r="G39" s="71" t="s">
        <v>88</v>
      </c>
      <c r="H39" s="126" t="str">
        <f t="shared" si="0"/>
        <v>---</v>
      </c>
      <c r="I39" s="75" t="s">
        <v>12</v>
      </c>
      <c r="J39" s="12"/>
      <c r="K39" s="13"/>
      <c r="N39" s="89" t="s">
        <v>88</v>
      </c>
      <c r="O39" s="113"/>
      <c r="P39" s="28"/>
      <c r="Q39" s="28"/>
      <c r="R39" s="28"/>
    </row>
    <row r="40" spans="1:18" s="10" customFormat="1" ht="21.75" customHeight="1">
      <c r="A40" s="306"/>
      <c r="B40" s="78"/>
      <c r="C40" s="155" t="s">
        <v>25</v>
      </c>
      <c r="D40" s="156"/>
      <c r="E40" s="157"/>
      <c r="F40" s="33" t="s">
        <v>52</v>
      </c>
      <c r="G40" s="70" t="s">
        <v>89</v>
      </c>
      <c r="H40" s="127" t="str">
        <f t="shared" si="0"/>
        <v>---</v>
      </c>
      <c r="I40" s="72" t="s">
        <v>12</v>
      </c>
      <c r="J40" s="12"/>
      <c r="K40" s="13"/>
      <c r="N40" s="90" t="s">
        <v>89</v>
      </c>
      <c r="O40" s="113"/>
      <c r="P40" s="28"/>
      <c r="Q40" s="28"/>
      <c r="R40" s="28"/>
    </row>
    <row r="41" spans="1:18" s="10" customFormat="1" ht="21.75" customHeight="1">
      <c r="A41" s="306"/>
      <c r="B41" s="78"/>
      <c r="C41" s="158"/>
      <c r="D41" s="159"/>
      <c r="E41" s="160"/>
      <c r="F41" s="33" t="s">
        <v>53</v>
      </c>
      <c r="G41" s="70" t="s">
        <v>90</v>
      </c>
      <c r="H41" s="128" t="str">
        <f t="shared" si="0"/>
        <v>---</v>
      </c>
      <c r="I41" s="72" t="s">
        <v>12</v>
      </c>
      <c r="J41" s="12"/>
      <c r="K41" s="13"/>
      <c r="N41" s="90" t="s">
        <v>90</v>
      </c>
      <c r="O41" s="113"/>
      <c r="P41" s="28"/>
      <c r="Q41" s="28"/>
      <c r="R41" s="28"/>
    </row>
    <row r="42" spans="1:18" s="10" customFormat="1" ht="21.75" customHeight="1">
      <c r="A42" s="306"/>
      <c r="B42" s="78"/>
      <c r="C42" s="155" t="s">
        <v>23</v>
      </c>
      <c r="D42" s="156"/>
      <c r="E42" s="157"/>
      <c r="F42" s="33" t="s">
        <v>52</v>
      </c>
      <c r="G42" s="86" t="s">
        <v>91</v>
      </c>
      <c r="H42" s="127" t="str">
        <f>IF(O42&lt;&gt;"",O42,"---")</f>
        <v>---</v>
      </c>
      <c r="I42" s="87" t="s">
        <v>29</v>
      </c>
      <c r="J42" s="14"/>
      <c r="K42" s="15"/>
      <c r="N42" s="90" t="s">
        <v>91</v>
      </c>
      <c r="O42" s="113"/>
      <c r="P42" s="28"/>
      <c r="Q42" s="28"/>
      <c r="R42" s="28"/>
    </row>
    <row r="43" spans="1:18" s="10" customFormat="1" ht="21.75" customHeight="1">
      <c r="A43" s="309"/>
      <c r="B43" s="79"/>
      <c r="C43" s="158"/>
      <c r="D43" s="159"/>
      <c r="E43" s="160"/>
      <c r="F43" s="33" t="s">
        <v>53</v>
      </c>
      <c r="G43" s="51" t="s">
        <v>92</v>
      </c>
      <c r="H43" s="129" t="str">
        <f>IF(O43&lt;&gt;"",O43,"---")</f>
        <v>---</v>
      </c>
      <c r="I43" s="88" t="s">
        <v>29</v>
      </c>
      <c r="J43" s="14"/>
      <c r="K43" s="15"/>
      <c r="N43" s="90" t="s">
        <v>92</v>
      </c>
      <c r="O43" s="113"/>
      <c r="P43" s="28"/>
      <c r="Q43" s="28"/>
      <c r="R43" s="28"/>
    </row>
    <row r="44" spans="1:18" s="10" customFormat="1" ht="9" customHeight="1">
      <c r="A44" s="305" t="s">
        <v>109</v>
      </c>
      <c r="B44" s="80"/>
      <c r="C44" s="310" t="s">
        <v>105</v>
      </c>
      <c r="D44" s="311"/>
      <c r="E44" s="312"/>
      <c r="F44" s="319" t="s">
        <v>52</v>
      </c>
      <c r="G44" s="246" t="s">
        <v>93</v>
      </c>
      <c r="H44" s="165" t="str">
        <f>IF(O44&lt;&gt;"",O44,"---")</f>
        <v>---</v>
      </c>
      <c r="I44" s="206" t="s">
        <v>10</v>
      </c>
      <c r="J44" s="237" t="s">
        <v>72</v>
      </c>
      <c r="K44" s="238"/>
      <c r="N44" s="148" t="s">
        <v>93</v>
      </c>
      <c r="O44" s="114"/>
      <c r="P44" s="28"/>
      <c r="Q44" s="28"/>
      <c r="R44" s="28"/>
    </row>
    <row r="45" spans="1:18" s="10" customFormat="1" ht="9" customHeight="1">
      <c r="A45" s="306"/>
      <c r="B45" s="78"/>
      <c r="C45" s="313"/>
      <c r="D45" s="314"/>
      <c r="E45" s="315"/>
      <c r="F45" s="320"/>
      <c r="G45" s="247"/>
      <c r="H45" s="161"/>
      <c r="I45" s="217"/>
      <c r="J45" s="215" t="s">
        <v>73</v>
      </c>
      <c r="K45" s="216"/>
      <c r="N45" s="148"/>
      <c r="O45" s="115"/>
      <c r="P45" s="28"/>
      <c r="Q45" s="28"/>
      <c r="R45" s="28"/>
    </row>
    <row r="46" spans="1:18" s="10" customFormat="1" ht="9" customHeight="1">
      <c r="A46" s="306"/>
      <c r="B46" s="78"/>
      <c r="C46" s="313"/>
      <c r="D46" s="314"/>
      <c r="E46" s="315"/>
      <c r="F46" s="320"/>
      <c r="G46" s="247"/>
      <c r="H46" s="161"/>
      <c r="I46" s="217"/>
      <c r="J46" s="215" t="s">
        <v>74</v>
      </c>
      <c r="K46" s="216"/>
      <c r="N46" s="148"/>
      <c r="O46" s="115"/>
      <c r="P46" s="28"/>
      <c r="Q46" s="28"/>
      <c r="R46" s="28"/>
    </row>
    <row r="47" spans="1:18" s="10" customFormat="1" ht="9" customHeight="1">
      <c r="A47" s="306"/>
      <c r="B47" s="78"/>
      <c r="C47" s="313"/>
      <c r="D47" s="314"/>
      <c r="E47" s="315"/>
      <c r="F47" s="321"/>
      <c r="G47" s="248"/>
      <c r="H47" s="162"/>
      <c r="I47" s="218"/>
      <c r="J47" s="168" t="s">
        <v>77</v>
      </c>
      <c r="K47" s="169"/>
      <c r="N47" s="148"/>
      <c r="O47" s="116"/>
      <c r="P47" s="28"/>
      <c r="Q47" s="28"/>
      <c r="R47" s="28"/>
    </row>
    <row r="48" spans="1:18" s="10" customFormat="1" ht="9" customHeight="1">
      <c r="A48" s="306"/>
      <c r="B48" s="78"/>
      <c r="C48" s="313"/>
      <c r="D48" s="314"/>
      <c r="E48" s="315"/>
      <c r="F48" s="319" t="s">
        <v>53</v>
      </c>
      <c r="G48" s="246" t="s">
        <v>94</v>
      </c>
      <c r="H48" s="161" t="str">
        <f>IF(O48&lt;&gt;"",O48,"---")</f>
        <v>---</v>
      </c>
      <c r="I48" s="206" t="s">
        <v>10</v>
      </c>
      <c r="J48" s="237" t="s">
        <v>72</v>
      </c>
      <c r="K48" s="238"/>
      <c r="N48" s="148" t="s">
        <v>94</v>
      </c>
      <c r="O48" s="114"/>
      <c r="P48" s="28"/>
      <c r="Q48" s="28"/>
      <c r="R48" s="28"/>
    </row>
    <row r="49" spans="1:18" s="10" customFormat="1" ht="9" customHeight="1">
      <c r="A49" s="306"/>
      <c r="B49" s="78"/>
      <c r="C49" s="313"/>
      <c r="D49" s="314"/>
      <c r="E49" s="315"/>
      <c r="F49" s="320"/>
      <c r="G49" s="247"/>
      <c r="H49" s="161"/>
      <c r="I49" s="217"/>
      <c r="J49" s="215" t="s">
        <v>73</v>
      </c>
      <c r="K49" s="216"/>
      <c r="N49" s="148"/>
      <c r="O49" s="115"/>
      <c r="P49" s="28"/>
      <c r="Q49" s="28"/>
      <c r="R49" s="28"/>
    </row>
    <row r="50" spans="1:18" s="10" customFormat="1" ht="9" customHeight="1">
      <c r="A50" s="306"/>
      <c r="B50" s="78"/>
      <c r="C50" s="313"/>
      <c r="D50" s="314"/>
      <c r="E50" s="315"/>
      <c r="F50" s="320"/>
      <c r="G50" s="247"/>
      <c r="H50" s="161"/>
      <c r="I50" s="217"/>
      <c r="J50" s="215" t="s">
        <v>74</v>
      </c>
      <c r="K50" s="216"/>
      <c r="N50" s="148"/>
      <c r="O50" s="115"/>
      <c r="P50" s="28"/>
      <c r="Q50" s="28"/>
      <c r="R50" s="28"/>
    </row>
    <row r="51" spans="1:18" s="10" customFormat="1" ht="9" customHeight="1">
      <c r="A51" s="306"/>
      <c r="B51" s="79"/>
      <c r="C51" s="316"/>
      <c r="D51" s="317"/>
      <c r="E51" s="318"/>
      <c r="F51" s="321"/>
      <c r="G51" s="248"/>
      <c r="H51" s="162"/>
      <c r="I51" s="218"/>
      <c r="J51" s="168" t="s">
        <v>75</v>
      </c>
      <c r="K51" s="169"/>
      <c r="N51" s="148"/>
      <c r="O51" s="116"/>
      <c r="P51" s="28"/>
      <c r="Q51" s="28"/>
      <c r="R51" s="28"/>
    </row>
    <row r="52" spans="1:18" s="10" customFormat="1" ht="26.25" customHeight="1">
      <c r="A52" s="306"/>
      <c r="B52" s="141" t="s">
        <v>108</v>
      </c>
      <c r="C52" s="219" t="s">
        <v>9</v>
      </c>
      <c r="D52" s="220"/>
      <c r="E52" s="221"/>
      <c r="F52" s="222"/>
      <c r="G52" s="70" t="s">
        <v>95</v>
      </c>
      <c r="H52" s="130" t="str">
        <f>IF(O52&lt;&gt;"",O52,"---")</f>
        <v>---</v>
      </c>
      <c r="I52" s="72" t="s">
        <v>11</v>
      </c>
      <c r="J52" s="322"/>
      <c r="K52" s="323"/>
      <c r="N52" s="90" t="s">
        <v>95</v>
      </c>
      <c r="O52" s="111"/>
      <c r="P52" s="28"/>
      <c r="Q52" s="28"/>
      <c r="R52" s="28"/>
    </row>
    <row r="53" spans="1:18" s="10" customFormat="1" ht="26.25" customHeight="1">
      <c r="A53" s="306"/>
      <c r="B53" s="332"/>
      <c r="C53" s="219" t="s">
        <v>27</v>
      </c>
      <c r="D53" s="220"/>
      <c r="E53" s="221"/>
      <c r="F53" s="222"/>
      <c r="G53" s="51" t="s">
        <v>96</v>
      </c>
      <c r="H53" s="131" t="str">
        <f>IF(O53&lt;&gt;"",O53,"---")</f>
        <v>---</v>
      </c>
      <c r="I53" s="73" t="s">
        <v>30</v>
      </c>
      <c r="J53" s="14"/>
      <c r="K53" s="15"/>
      <c r="N53" s="90" t="s">
        <v>96</v>
      </c>
      <c r="O53" s="111"/>
      <c r="P53" s="28"/>
      <c r="Q53" s="28"/>
      <c r="R53" s="28"/>
    </row>
    <row r="54" spans="1:18" s="10" customFormat="1" ht="20.25" customHeight="1">
      <c r="A54" s="306"/>
      <c r="B54" s="332"/>
      <c r="C54" s="219" t="s">
        <v>33</v>
      </c>
      <c r="D54" s="220"/>
      <c r="E54" s="221"/>
      <c r="F54" s="222"/>
      <c r="G54" s="62" t="s">
        <v>32</v>
      </c>
      <c r="H54" s="121"/>
      <c r="I54" s="63"/>
      <c r="J54" s="63"/>
      <c r="K54" s="64"/>
      <c r="N54" s="91" t="s">
        <v>32</v>
      </c>
      <c r="O54" s="117"/>
      <c r="P54" s="28"/>
      <c r="Q54" s="28"/>
      <c r="R54" s="28"/>
    </row>
    <row r="55" spans="1:18" s="10" customFormat="1" ht="16.5" customHeight="1">
      <c r="A55" s="306"/>
      <c r="B55" s="332"/>
      <c r="C55" s="310" t="s">
        <v>104</v>
      </c>
      <c r="D55" s="311"/>
      <c r="E55" s="311"/>
      <c r="F55" s="312"/>
      <c r="G55" s="246" t="s">
        <v>97</v>
      </c>
      <c r="H55" s="244" t="str">
        <f>IF(O55&lt;&gt;"",O55,"---")</f>
        <v>---</v>
      </c>
      <c r="I55" s="242" t="s">
        <v>13</v>
      </c>
      <c r="J55" s="223" t="s">
        <v>76</v>
      </c>
      <c r="K55" s="224"/>
      <c r="N55" s="148" t="s">
        <v>97</v>
      </c>
      <c r="O55" s="118"/>
      <c r="P55" s="28"/>
      <c r="Q55" s="28"/>
      <c r="R55" s="28"/>
    </row>
    <row r="56" spans="1:18" s="10" customFormat="1" ht="11.25" customHeight="1" thickBot="1">
      <c r="A56" s="307"/>
      <c r="B56" s="333"/>
      <c r="C56" s="336"/>
      <c r="D56" s="337"/>
      <c r="E56" s="337"/>
      <c r="F56" s="338"/>
      <c r="G56" s="335"/>
      <c r="H56" s="245"/>
      <c r="I56" s="243"/>
      <c r="J56" s="339" t="s">
        <v>75</v>
      </c>
      <c r="K56" s="340"/>
      <c r="N56" s="148"/>
      <c r="O56" s="119"/>
      <c r="P56" s="28"/>
      <c r="Q56" s="28"/>
      <c r="R56" s="28"/>
    </row>
    <row r="57" spans="1:18" ht="15" customHeight="1">
      <c r="A57" s="16"/>
      <c r="B57" s="26"/>
      <c r="C57" s="17"/>
      <c r="D57" s="17"/>
      <c r="E57" s="17"/>
      <c r="F57" s="17"/>
      <c r="G57" s="17"/>
      <c r="H57" s="17"/>
      <c r="I57" s="17"/>
      <c r="J57" s="17"/>
      <c r="K57" s="18"/>
    </row>
    <row r="58" spans="1:18" ht="15" customHeight="1">
      <c r="A58" s="19"/>
      <c r="B58" s="27"/>
      <c r="C58" s="20"/>
      <c r="D58" s="20"/>
      <c r="E58" s="20"/>
      <c r="F58" s="20"/>
      <c r="G58" s="20"/>
      <c r="H58" s="20"/>
      <c r="I58" s="20"/>
      <c r="J58" s="20"/>
      <c r="K58" s="21"/>
    </row>
    <row r="59" spans="1:18" ht="15" customHeight="1">
      <c r="A59" s="19"/>
      <c r="B59" s="27"/>
      <c r="C59" s="20"/>
      <c r="D59" s="20"/>
      <c r="E59" s="20"/>
      <c r="F59" s="20"/>
      <c r="G59" s="20"/>
      <c r="H59" s="20"/>
      <c r="I59" s="20"/>
      <c r="J59" s="20"/>
      <c r="K59" s="21"/>
    </row>
    <row r="60" spans="1:18" ht="15" customHeight="1">
      <c r="A60" s="19" t="s">
        <v>101</v>
      </c>
      <c r="B60" s="27"/>
      <c r="C60" s="20"/>
      <c r="D60" s="20"/>
      <c r="E60" s="20"/>
      <c r="F60" s="20"/>
      <c r="G60" s="20"/>
      <c r="H60" s="20"/>
      <c r="I60" s="20"/>
      <c r="J60" s="20"/>
      <c r="K60" s="21"/>
    </row>
    <row r="61" spans="1:18" ht="15" customHeight="1">
      <c r="A61" s="19" t="s">
        <v>34</v>
      </c>
      <c r="B61" s="27"/>
      <c r="C61" s="20"/>
      <c r="D61" s="20"/>
      <c r="E61" s="20"/>
      <c r="F61" s="20"/>
      <c r="G61" s="20"/>
      <c r="H61" s="20"/>
      <c r="I61" s="20"/>
      <c r="J61" s="20"/>
      <c r="K61" s="21"/>
    </row>
    <row r="62" spans="1:18" ht="15" customHeight="1">
      <c r="A62" s="19"/>
      <c r="B62" s="27"/>
      <c r="C62" s="20"/>
      <c r="D62" s="20"/>
      <c r="E62" s="20"/>
      <c r="F62" s="20"/>
      <c r="G62" s="20"/>
      <c r="H62" s="20"/>
      <c r="I62" s="20"/>
      <c r="J62" s="20"/>
      <c r="K62" s="21"/>
    </row>
    <row r="63" spans="1:18" ht="15" customHeight="1">
      <c r="A63" s="19"/>
      <c r="B63" s="27"/>
      <c r="C63" s="20"/>
      <c r="D63" s="20"/>
      <c r="E63" s="20"/>
      <c r="F63" s="20"/>
      <c r="G63" s="20"/>
      <c r="H63" s="20"/>
      <c r="I63" s="20"/>
      <c r="J63" s="20"/>
      <c r="K63" s="21"/>
    </row>
    <row r="64" spans="1:18" ht="15" customHeight="1">
      <c r="A64" s="19"/>
      <c r="B64" s="27"/>
      <c r="C64" s="20"/>
      <c r="D64" s="20"/>
      <c r="E64" s="20"/>
      <c r="F64" s="20"/>
      <c r="G64" s="20"/>
      <c r="H64" s="20"/>
      <c r="I64" s="20"/>
      <c r="J64" s="20"/>
      <c r="K64" s="21"/>
    </row>
    <row r="65" spans="1:11" ht="15" customHeight="1">
      <c r="A65" s="19"/>
      <c r="B65" s="27"/>
      <c r="C65" s="20"/>
      <c r="D65" s="20"/>
      <c r="E65" s="20"/>
      <c r="F65" s="20"/>
      <c r="G65" s="20"/>
      <c r="H65" s="20"/>
      <c r="I65" s="20"/>
      <c r="J65" s="20"/>
      <c r="K65" s="21"/>
    </row>
    <row r="66" spans="1:11" ht="12.6" customHeight="1" thickBot="1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5"/>
    </row>
    <row r="67" spans="1:11" ht="7.15" customHeight="1"/>
  </sheetData>
  <sheetProtection password="CC9A" sheet="1" objects="1" scenarios="1" formatCells="0" formatRows="0" insertRows="0" deleteRows="0"/>
  <dataConsolidate/>
  <mergeCells count="117">
    <mergeCell ref="A44:A56"/>
    <mergeCell ref="A22:A43"/>
    <mergeCell ref="C36:E37"/>
    <mergeCell ref="C44:E51"/>
    <mergeCell ref="F44:F47"/>
    <mergeCell ref="F48:F51"/>
    <mergeCell ref="G44:G47"/>
    <mergeCell ref="J52:K52"/>
    <mergeCell ref="H17:I17"/>
    <mergeCell ref="I48:I51"/>
    <mergeCell ref="B34:F34"/>
    <mergeCell ref="B19:D19"/>
    <mergeCell ref="B20:D20"/>
    <mergeCell ref="C25:E31"/>
    <mergeCell ref="B52:B56"/>
    <mergeCell ref="H23:H24"/>
    <mergeCell ref="G55:G56"/>
    <mergeCell ref="C54:F54"/>
    <mergeCell ref="C55:F56"/>
    <mergeCell ref="J56:K56"/>
    <mergeCell ref="J51:K51"/>
    <mergeCell ref="J44:K44"/>
    <mergeCell ref="J45:K45"/>
    <mergeCell ref="I25:I26"/>
    <mergeCell ref="J1:K1"/>
    <mergeCell ref="G7:G8"/>
    <mergeCell ref="J14:K14"/>
    <mergeCell ref="B9:K9"/>
    <mergeCell ref="B7:F7"/>
    <mergeCell ref="I23:I24"/>
    <mergeCell ref="J4:K4"/>
    <mergeCell ref="A2:K2"/>
    <mergeCell ref="J3:K3"/>
    <mergeCell ref="B3:H4"/>
    <mergeCell ref="G5:G6"/>
    <mergeCell ref="B6:F6"/>
    <mergeCell ref="A3:A4"/>
    <mergeCell ref="B5:F5"/>
    <mergeCell ref="H5:K6"/>
    <mergeCell ref="C17:E17"/>
    <mergeCell ref="G23:G24"/>
    <mergeCell ref="C8:D8"/>
    <mergeCell ref="C14:D14"/>
    <mergeCell ref="F12:G12"/>
    <mergeCell ref="F11:G11"/>
    <mergeCell ref="C12:E12"/>
    <mergeCell ref="C15:E15"/>
    <mergeCell ref="H7:K7"/>
    <mergeCell ref="J50:K50"/>
    <mergeCell ref="I44:I47"/>
    <mergeCell ref="C53:F53"/>
    <mergeCell ref="J55:K55"/>
    <mergeCell ref="B32:F32"/>
    <mergeCell ref="B33:F33"/>
    <mergeCell ref="F27:G29"/>
    <mergeCell ref="F30:G31"/>
    <mergeCell ref="I27:I29"/>
    <mergeCell ref="J48:K48"/>
    <mergeCell ref="I30:I31"/>
    <mergeCell ref="J30:K30"/>
    <mergeCell ref="J27:K27"/>
    <mergeCell ref="H27:H29"/>
    <mergeCell ref="I55:I56"/>
    <mergeCell ref="H55:H56"/>
    <mergeCell ref="C52:F52"/>
    <mergeCell ref="J49:K49"/>
    <mergeCell ref="G48:G51"/>
    <mergeCell ref="J29:K29"/>
    <mergeCell ref="J46:K46"/>
    <mergeCell ref="E8:F8"/>
    <mergeCell ref="H13:I13"/>
    <mergeCell ref="I12:J12"/>
    <mergeCell ref="H11:I11"/>
    <mergeCell ref="C16:E16"/>
    <mergeCell ref="H15:I15"/>
    <mergeCell ref="A10:A20"/>
    <mergeCell ref="E19:K19"/>
    <mergeCell ref="E20:K20"/>
    <mergeCell ref="B15:B18"/>
    <mergeCell ref="H8:K8"/>
    <mergeCell ref="C10:D10"/>
    <mergeCell ref="C13:D13"/>
    <mergeCell ref="E14:F14"/>
    <mergeCell ref="C11:E11"/>
    <mergeCell ref="J16:K16"/>
    <mergeCell ref="J18:K18"/>
    <mergeCell ref="C18:E18"/>
    <mergeCell ref="F18:G18"/>
    <mergeCell ref="H18:I18"/>
    <mergeCell ref="E13:F13"/>
    <mergeCell ref="H14:I14"/>
    <mergeCell ref="F16:G16"/>
    <mergeCell ref="H16:I16"/>
    <mergeCell ref="J23:K24"/>
    <mergeCell ref="J25:K26"/>
    <mergeCell ref="A21:K21"/>
    <mergeCell ref="C23:F24"/>
    <mergeCell ref="Q27:Q29"/>
    <mergeCell ref="N44:N47"/>
    <mergeCell ref="N48:N51"/>
    <mergeCell ref="N55:N56"/>
    <mergeCell ref="N27:N29"/>
    <mergeCell ref="N30:N31"/>
    <mergeCell ref="P27:P29"/>
    <mergeCell ref="N23:N24"/>
    <mergeCell ref="N25:N26"/>
    <mergeCell ref="C38:E39"/>
    <mergeCell ref="C40:E41"/>
    <mergeCell ref="C42:E43"/>
    <mergeCell ref="H48:H51"/>
    <mergeCell ref="H30:H31"/>
    <mergeCell ref="H44:H47"/>
    <mergeCell ref="G25:G26"/>
    <mergeCell ref="H25:H26"/>
    <mergeCell ref="J47:K47"/>
    <mergeCell ref="J36:K36"/>
    <mergeCell ref="J37:K37"/>
  </mergeCells>
  <phoneticPr fontId="2"/>
  <conditionalFormatting sqref="H12">
    <cfRule type="cellIs" dxfId="8" priority="26" stopIfTrue="1" operator="notEqual">
      <formula>$F$12&lt;&gt;""</formula>
    </cfRule>
  </conditionalFormatting>
  <conditionalFormatting sqref="K12">
    <cfRule type="cellIs" dxfId="7" priority="21" stopIfTrue="1" operator="notEqual">
      <formula>I12&lt;&gt;""</formula>
    </cfRule>
  </conditionalFormatting>
  <conditionalFormatting sqref="J15:J16">
    <cfRule type="cellIs" dxfId="6" priority="37" stopIfTrue="1" operator="notEqual">
      <formula>$H$15&lt;&gt;""</formula>
    </cfRule>
  </conditionalFormatting>
  <conditionalFormatting sqref="F15:F16">
    <cfRule type="cellIs" dxfId="5" priority="38" stopIfTrue="1" operator="notEqual">
      <formula>$C$15&lt;&gt;""</formula>
    </cfRule>
  </conditionalFormatting>
  <conditionalFormatting sqref="F17">
    <cfRule type="cellIs" dxfId="4" priority="18" stopIfTrue="1" operator="notEqual">
      <formula>$C$17&lt;&gt;""</formula>
    </cfRule>
  </conditionalFormatting>
  <conditionalFormatting sqref="J17">
    <cfRule type="cellIs" dxfId="3" priority="17" stopIfTrue="1" operator="notEqual">
      <formula>$H$17&lt;&gt;""</formula>
    </cfRule>
  </conditionalFormatting>
  <conditionalFormatting sqref="C12:E12">
    <cfRule type="expression" dxfId="2" priority="15" stopIfTrue="1">
      <formula>$B$12&lt;&gt;""</formula>
    </cfRule>
  </conditionalFormatting>
  <conditionalFormatting sqref="F18">
    <cfRule type="cellIs" dxfId="1" priority="2" stopIfTrue="1" operator="notEqual">
      <formula>$C$15&lt;&gt;""</formula>
    </cfRule>
  </conditionalFormatting>
  <conditionalFormatting sqref="J18">
    <cfRule type="cellIs" dxfId="0" priority="1" stopIfTrue="1" operator="notEqual">
      <formula>$H$15&lt;&gt;""</formula>
    </cfRule>
  </conditionalFormatting>
  <dataValidations count="9">
    <dataValidation type="list" allowBlank="1" showInputMessage="1" showErrorMessage="1" sqref="C14">
      <formula1>"選択してください,一タンク式,二タンク式,三タンク式"</formula1>
    </dataValidation>
    <dataValidation type="list" allowBlank="1" showInputMessage="1" showErrorMessage="1" sqref="G14">
      <formula1>"選択してください,有,無"</formula1>
    </dataValidation>
    <dataValidation type="list" allowBlank="1" showInputMessage="1" showErrorMessage="1" sqref="J14:K14">
      <formula1>"選択してください,熱湯殺菌方式,冷水仕上げすすぎ方式"</formula1>
    </dataValidation>
    <dataValidation type="list" allowBlank="1" showInputMessage="1" showErrorMessage="1" sqref="B3:H4">
      <formula1>"ラックコンベア洗浄機、フライトコンベア洗浄機、フラットコンベア洗浄機(選択してください),ラックコンベア洗浄機,フライトコンベア洗浄機,フラットコンベア洗浄機"</formula1>
    </dataValidation>
    <dataValidation type="list" allowBlank="1" showInputMessage="1" showErrorMessage="1" sqref="C12:D12">
      <formula1>INDIRECT(B3)</formula1>
    </dataValidation>
    <dataValidation type="list" allowBlank="1" showInputMessage="1" showErrorMessage="1" sqref="E12">
      <formula1>INDIRECT(C3)</formula1>
    </dataValidation>
    <dataValidation type="list" allowBlank="1" showInputMessage="1" showErrorMessage="1" sqref="J18:K18 F16:G16 J16:K16 F18:G18">
      <formula1>"選択して下さい,ガス,電気,なし"</formula1>
    </dataValidation>
    <dataValidation type="list" allowBlank="1" showInputMessage="1" showErrorMessage="1" sqref="K11">
      <formula1>"選択して下さい,13A,LPG"</formula1>
    </dataValidation>
    <dataValidation type="list" allowBlank="1" showInputMessage="1" showErrorMessage="1" sqref="H11:I11">
      <formula1>"選択して下さい,給湯接続,給水接続,立上り時給湯・処理時給水"</formula1>
    </dataValidation>
  </dataValidations>
  <pageMargins left="0.78740157480314965" right="0.51181102362204722" top="0.74803149606299213" bottom="0.74803149606299213" header="0.31496062992125984" footer="0.31496062992125984"/>
  <pageSetup paperSize="9" fitToHeight="0" orientation="portrait" horizontalDpi="300" verticalDpi="300" r:id="rId1"/>
  <headerFooter alignWithMargins="0"/>
  <rowBreaks count="2" manualBreakCount="2">
    <brk id="43" max="10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表紙</vt:lpstr>
      <vt:lpstr>表紙!Print_Area</vt:lpstr>
      <vt:lpstr>フライトコンベア洗浄機</vt:lpstr>
      <vt:lpstr>フラットコンベア洗浄機</vt:lpstr>
      <vt:lpstr>ラックコンベア洗浄機</vt:lpstr>
      <vt:lpstr>ラックコンベア洗浄機_フライトコンベア洗浄機_フラットコンベア洗浄機_選択してください</vt:lpstr>
      <vt:lpstr>品目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2016-02-10T13:08:35Z</dcterms:created>
  <dcterms:modified xsi:type="dcterms:W3CDTF">2017-03-15T23:50:32Z</dcterms:modified>
</cp:coreProperties>
</file>